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Extreme_SSD/DATEN/—Eigene Projekte/PV4OL/INPUT/_MEDIEN/Berechnungsmodule/"/>
    </mc:Choice>
  </mc:AlternateContent>
  <xr:revisionPtr revIDLastSave="0" documentId="13_ncr:1_{A150B462-03CF-3F4A-9A49-303A53FDF570}" xr6:coauthVersionLast="47" xr6:coauthVersionMax="47" xr10:uidLastSave="{00000000-0000-0000-0000-000000000000}"/>
  <bookViews>
    <workbookView xWindow="0" yWindow="500" windowWidth="28800" windowHeight="16560" xr2:uid="{00000000-000D-0000-FFFF-FFFF00000000}"/>
  </bookViews>
  <sheets>
    <sheet name="0) Übersicht - Auswertung" sheetId="8" r:id="rId1"/>
    <sheet name="1) Strombedarf - Anlagengröße" sheetId="2" r:id="rId2"/>
    <sheet name="2) Dachfläche - Ertrag" sheetId="1" r:id="rId3"/>
    <sheet name="Tabelle &quot;Ertragsabweichung&quot;" sheetId="10" r:id="rId4"/>
    <sheet name="3) Kosten &amp; Förderung" sheetId="3" r:id="rId5"/>
    <sheet name="4) Jährliche Erlöse" sheetId="4" r:id="rId6"/>
    <sheet name="5) Finanzierung &amp; Bilanz" sheetId="9" r:id="rId7"/>
  </sheets>
  <externalReferences>
    <externalReference r:id="rId8"/>
  </externalReferences>
  <definedNames>
    <definedName name="Ausgaben_Betriebskosten_Summe">'[1]E-A-Rechnung'!$E$44</definedName>
    <definedName name="Ausgaben_EEG_Umlage_Summe">'[1]E-A-Rechnung'!$F$44</definedName>
    <definedName name="Ausgaben_USt_auf_Eigenverbrauch">'[1]E-A-Rechnung'!$G$44</definedName>
    <definedName name="_xlnm.Print_Area" localSheetId="2">'2) Dachfläche - Ertrag'!$A$1:$M$22</definedName>
    <definedName name="_xlnm.Print_Area" localSheetId="4">'3) Kosten &amp; Förderung'!$A$1:$K$25</definedName>
    <definedName name="_xlnm.Print_Area" localSheetId="5">'4) Jährliche Erlöse'!$A$1:$K$26</definedName>
    <definedName name="Einnahmen_Einspeisevergütung_Summe">'[1]E-A-Rechnung'!$I$44</definedName>
    <definedName name="Solarertrag_Gesamtlaufzeit">#REF!</definedName>
    <definedName name="Summe_der_Ausgaben">#REF!</definedName>
    <definedName name="Summe_der_Einnahmen">#REF!</definedName>
    <definedName name="Vermiedene_Strombezugskosten_Summe">'[1]E-A-Rechnung'!$J$44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 l="1"/>
  <c r="C10" i="4"/>
  <c r="K17" i="1"/>
  <c r="J17" i="1"/>
  <c r="I17" i="1"/>
  <c r="H17" i="1"/>
  <c r="D32" i="8"/>
  <c r="E5" i="8"/>
  <c r="L10" i="1"/>
  <c r="E8" i="8" s="1"/>
  <c r="C30" i="9" l="1"/>
  <c r="C12" i="4"/>
  <c r="J12" i="4" s="1"/>
  <c r="L16" i="1"/>
  <c r="D13" i="8" s="1"/>
  <c r="G13" i="8" s="1"/>
  <c r="K14" i="1"/>
  <c r="K15" i="1" s="1"/>
  <c r="J14" i="1"/>
  <c r="J15" i="1" s="1"/>
  <c r="I14" i="1"/>
  <c r="I15" i="1" s="1"/>
  <c r="H15" i="1"/>
  <c r="E21" i="1"/>
  <c r="F29" i="9"/>
  <c r="F32" i="9" s="1"/>
  <c r="C18" i="9"/>
  <c r="F23" i="9"/>
  <c r="F26" i="9" s="1"/>
  <c r="J10" i="4"/>
  <c r="J14" i="3"/>
  <c r="F18" i="8" s="1"/>
  <c r="J12" i="3"/>
  <c r="F17" i="8" s="1"/>
  <c r="H10" i="2"/>
  <c r="H24" i="2" s="1"/>
  <c r="E6" i="8" s="1"/>
  <c r="D10" i="3" l="1"/>
  <c r="G21" i="3" s="1"/>
  <c r="J21" i="3" s="1"/>
  <c r="F20" i="4"/>
  <c r="J14" i="4"/>
  <c r="F23" i="8" s="1"/>
  <c r="L14" i="1"/>
  <c r="D11" i="8" s="1"/>
  <c r="G11" i="8" s="1"/>
  <c r="L15" i="1"/>
  <c r="B24" i="9"/>
  <c r="I24" i="9" l="1"/>
  <c r="I30" i="9"/>
  <c r="I18" i="9"/>
  <c r="J10" i="3"/>
  <c r="L17" i="1"/>
  <c r="E20" i="4" s="1"/>
  <c r="H20" i="4" s="1"/>
  <c r="J20" i="4" s="1"/>
  <c r="F25" i="8" s="1"/>
  <c r="J23" i="4" l="1"/>
  <c r="I29" i="9" s="1"/>
  <c r="I32" i="9" s="1"/>
  <c r="I23" i="9"/>
  <c r="I26" i="9" s="1"/>
  <c r="J16" i="3"/>
  <c r="F16" i="8"/>
  <c r="J25" i="4"/>
  <c r="J22" i="3"/>
  <c r="I17" i="9"/>
  <c r="I20" i="9" s="1"/>
  <c r="I21" i="9" s="1"/>
  <c r="F19" i="8" l="1"/>
  <c r="F20" i="8" s="1"/>
  <c r="J24" i="3"/>
  <c r="B11" i="9" s="1"/>
  <c r="I27" i="9"/>
  <c r="I33" i="9" s="1"/>
  <c r="F11" i="9" l="1"/>
  <c r="I11" i="9" s="1"/>
  <c r="F17" i="9" s="1"/>
  <c r="F20" i="9" s="1"/>
  <c r="F21" i="9" s="1"/>
  <c r="F27" i="9" l="1"/>
  <c r="K21" i="9"/>
  <c r="F28" i="8" s="1"/>
  <c r="F33" i="9" l="1"/>
  <c r="K33" i="9" s="1"/>
  <c r="F32" i="8" s="1"/>
  <c r="K27" i="9"/>
  <c r="F30" i="8" s="1"/>
</calcChain>
</file>

<file path=xl/sharedStrings.xml><?xml version="1.0" encoding="utf-8"?>
<sst xmlns="http://schemas.openxmlformats.org/spreadsheetml/2006/main" count="276" uniqueCount="202">
  <si>
    <t>Süd</t>
  </si>
  <si>
    <t>Ost</t>
  </si>
  <si>
    <t>West</t>
  </si>
  <si>
    <t>Nord</t>
  </si>
  <si>
    <t>kWP</t>
  </si>
  <si>
    <t>KW</t>
  </si>
  <si>
    <t>Faktor</t>
  </si>
  <si>
    <t>Erforderliche Größe der PV-Anlage
(Wert 2a)</t>
  </si>
  <si>
    <t>zusätzliche PV-Kapazität</t>
  </si>
  <si>
    <t>klein &gt; bis … KW Motorleistung</t>
  </si>
  <si>
    <t>Auswahl (Wert 2b)</t>
  </si>
  <si>
    <t>mittel &gt; bis … KW Motorleistung</t>
  </si>
  <si>
    <t>groß &gt; bis … KW Motorleistung</t>
  </si>
  <si>
    <t>Wärmebedarf pro Jahr</t>
  </si>
  <si>
    <t>10.000 - 20.000 KW pro Jahr</t>
  </si>
  <si>
    <t>20.000 - 30.000 KW pro Jahr</t>
  </si>
  <si>
    <t>30.000 - 40.000 KW pro Jahr</t>
  </si>
  <si>
    <t>Auswahl (Wert 2c)</t>
  </si>
  <si>
    <t>Stromverbrauch pro Jahr
(ohne E-Auto und Wärmepumpe)</t>
  </si>
  <si>
    <t>Erforderliche gesamte PV-Kapazität</t>
  </si>
  <si>
    <t>Summe der Werte 2a + 2b + 2c
(Wert 2d)</t>
  </si>
  <si>
    <t>Stück</t>
  </si>
  <si>
    <t>Bezeichnung der Investition</t>
  </si>
  <si>
    <t>Menge</t>
  </si>
  <si>
    <t>Richtpreis</t>
  </si>
  <si>
    <t>Gesamtpreis</t>
  </si>
  <si>
    <t>optional</t>
  </si>
  <si>
    <t>Die Stadt Oldenburg fördert die Anschaffung von PV-Anlagen - diese Förderung reduziert die Investitionskosten</t>
  </si>
  <si>
    <t>Anlagengröße</t>
  </si>
  <si>
    <t>Förderbeitrag</t>
  </si>
  <si>
    <t>Summe der Förderung</t>
  </si>
  <si>
    <t>a) PV-Anlagen von 3 bis 10 kWP</t>
  </si>
  <si>
    <t>pro vollem kWP</t>
  </si>
  <si>
    <t>b) PV-Anlagen von 11 bis 35 kWP</t>
  </si>
  <si>
    <t>pauschal</t>
  </si>
  <si>
    <t>Überschlägige Ermittlung der Investitionskosten für die Anschaffung der selbst konfigurierten PV-Anlage</t>
  </si>
  <si>
    <t>Investitionskosten  der PV-Anlage (= Einkaufswert - Förderbeitrag)</t>
  </si>
  <si>
    <t>Bedienhinweise:</t>
  </si>
  <si>
    <t>ohne PV</t>
  </si>
  <si>
    <t>mit PV</t>
  </si>
  <si>
    <t>kWh</t>
  </si>
  <si>
    <t>Strombezugskosten</t>
  </si>
  <si>
    <t>zu beziehende Strommenge pro Jahr</t>
  </si>
  <si>
    <t>Strompreis - brutto
[€/kWh]</t>
  </si>
  <si>
    <t>Zeitpunkt der Inbetriebnahme</t>
  </si>
  <si>
    <t>Einspeisevergütung</t>
  </si>
  <si>
    <t>(alle Werte in kWh)</t>
  </si>
  <si>
    <t>Erlös durch Netzeinspeisung</t>
  </si>
  <si>
    <t>Investition</t>
  </si>
  <si>
    <t>Zinssatz</t>
  </si>
  <si>
    <t>1. Ersparnis aus reduziertem Stromzukauf</t>
  </si>
  <si>
    <t>Investitionskosten der PV-Anlage</t>
  </si>
  <si>
    <t>[gemäß Blatt 3) Investition)]</t>
  </si>
  <si>
    <t>Anteil der  Eigenfinanzierung</t>
  </si>
  <si>
    <t>[ Angabe in %]</t>
  </si>
  <si>
    <t>erforderliche Kreditaufnahme</t>
  </si>
  <si>
    <t>Laufzeit des Kredites</t>
  </si>
  <si>
    <t>[ in Jahren ]</t>
  </si>
  <si>
    <t>[in %]</t>
  </si>
  <si>
    <t>Jährliche Kreditkosten</t>
  </si>
  <si>
    <t>(Annuität + Tilgung)</t>
  </si>
  <si>
    <t>1. Ermittlung der Kosten für die kredit-basierte Finanzierung der PV-Investition</t>
  </si>
  <si>
    <t>2. Bilanzierung der Kosten und Erlöse über den Zeitraum von</t>
  </si>
  <si>
    <t>Jahren</t>
  </si>
  <si>
    <t>Zeitraum in Jahren</t>
  </si>
  <si>
    <t>von</t>
  </si>
  <si>
    <t>bis</t>
  </si>
  <si>
    <t>Kosten</t>
  </si>
  <si>
    <t>Kreditkosten</t>
  </si>
  <si>
    <t>Versicherung</t>
  </si>
  <si>
    <t>Wartung</t>
  </si>
  <si>
    <t>Reduzierter Zukauf</t>
  </si>
  <si>
    <t>Erlöse</t>
  </si>
  <si>
    <t>Einsparung durch geringeren Stromzukauf im ersten Jahr</t>
  </si>
  <si>
    <t>Summe pro Jahr</t>
  </si>
  <si>
    <t>am Ende des Zeitraums</t>
  </si>
  <si>
    <t>bis Ende EEG Förderung</t>
  </si>
  <si>
    <t>Bilanz</t>
  </si>
  <si>
    <t>bis Ende Kredit-Laufzeit</t>
  </si>
  <si>
    <t>nach Ende EEG Förderung</t>
  </si>
  <si>
    <t>Elektrofahrzeug (Kategorie)</t>
  </si>
  <si>
    <t>0°</t>
  </si>
  <si>
    <t>10°</t>
  </si>
  <si>
    <t>20°</t>
  </si>
  <si>
    <t>30°</t>
  </si>
  <si>
    <t>40°</t>
  </si>
  <si>
    <t>50°</t>
  </si>
  <si>
    <t>60°</t>
  </si>
  <si>
    <t>70°</t>
  </si>
  <si>
    <t>80°</t>
  </si>
  <si>
    <t>90°</t>
  </si>
  <si>
    <t>Dachneigung</t>
  </si>
  <si>
    <t>Süd-Ost
Süd-West</t>
  </si>
  <si>
    <t>Ost
West</t>
  </si>
  <si>
    <t>100°</t>
  </si>
  <si>
    <t>110°</t>
  </si>
  <si>
    <t>120°</t>
  </si>
  <si>
    <t>130°</t>
  </si>
  <si>
    <t>140°</t>
  </si>
  <si>
    <t>150°</t>
  </si>
  <si>
    <t>160°</t>
  </si>
  <si>
    <t>170°</t>
  </si>
  <si>
    <t>180°</t>
  </si>
  <si>
    <t>Nord-Ost
Nord-West</t>
  </si>
  <si>
    <t>Nutzerhinweis:</t>
  </si>
  <si>
    <r>
      <t xml:space="preserve">Die für die Versorgung eine </t>
    </r>
    <r>
      <rPr>
        <b/>
        <sz val="10"/>
        <color theme="1"/>
        <rFont val="Venn"/>
        <family val="2"/>
      </rPr>
      <t>Elektrofahrzeuges</t>
    </r>
    <r>
      <rPr>
        <sz val="10"/>
        <color theme="1"/>
        <rFont val="Venn"/>
        <family val="2"/>
      </rPr>
      <t xml:space="preserve"> erforderliche zusätzliche PV-Leistung kann wie folgt abgeschätzt werden:</t>
    </r>
  </si>
  <si>
    <r>
      <t xml:space="preserve">Soll eine </t>
    </r>
    <r>
      <rPr>
        <b/>
        <sz val="10"/>
        <color theme="1"/>
        <rFont val="Venn"/>
        <family val="2"/>
      </rPr>
      <t>Wärmepumpe</t>
    </r>
    <r>
      <rPr>
        <sz val="10"/>
        <color theme="1"/>
        <rFont val="Venn"/>
        <family val="2"/>
      </rPr>
      <t xml:space="preserve"> mit eigen produziertem Strom betrieben werden, so sind etwa folgende zusätzlichen Kapzitäten sinnvoll:</t>
    </r>
  </si>
  <si>
    <t>1. Schritt:  Ermittlung der erforderlichen Kapazität der PV-Anlage</t>
  </si>
  <si>
    <t>2. Schritt:  Dachfläche &amp; Ertrag</t>
  </si>
  <si>
    <t>Bei diesem Schritt wird die zur Verfügung stehende Dachfläche betrachtet, sowie die auf dieser Dachfläche installierbare Antahl der PV-Module ermittelt. Je nach Himmelsrichtung und Dachneigung ergibt sich ein bestimmter Effektivitätsgrad, der letztendlich die tatsächlich zu erwartende Leistung der auf der jeweiligen Fläche zu montierenden Module ergibt = Gesamt-Ertrag der PV-Anlage.</t>
  </si>
  <si>
    <t xml:space="preserve">Haupt-Ausrichtung des Daches </t>
  </si>
  <si>
    <t>b)  Dachtyp ( für Flachdach "0" eintragen, für Steildach "1" eintragen)</t>
  </si>
  <si>
    <t>Prognose
von
"Anlagengöße"
und
"Ertrag"</t>
  </si>
  <si>
    <t>Breite in [m]</t>
  </si>
  <si>
    <t>Länge in [m]</t>
  </si>
  <si>
    <t>Fläche in [m²]</t>
  </si>
  <si>
    <t>Abmessungen
(pro Modul)</t>
  </si>
  <si>
    <t>Flächenbedarf
Flachdach [m²]</t>
  </si>
  <si>
    <t>Flächenbedarf 
Steildach [m²]</t>
  </si>
  <si>
    <t>Leistung pro Modul
in kW(P)</t>
  </si>
  <si>
    <t>a)  Dachfläche in m² (weitestgehend unbeschattet)</t>
  </si>
  <si>
    <t>c)  Dachneigung in [°]</t>
  </si>
  <si>
    <r>
      <t xml:space="preserve">d)  Reduzierfaktor gemäß folgender </t>
    </r>
    <r>
      <rPr>
        <b/>
        <sz val="10"/>
        <color theme="1"/>
        <rFont val="Venn"/>
        <family val="2"/>
      </rPr>
      <t>Tabelle "Ertragsabweichung"</t>
    </r>
    <r>
      <rPr>
        <sz val="10"/>
        <color theme="1"/>
        <rFont val="Venn"/>
        <family val="2"/>
      </rPr>
      <t xml:space="preserve"> in [%] angeben.
    </t>
    </r>
    <r>
      <rPr>
        <sz val="9"/>
        <color theme="1"/>
        <rFont val="Venn"/>
        <family val="2"/>
      </rPr>
      <t xml:space="preserve">  (für Fachdächer von einer 10° Neigung der  aufgestellten Module ausgehen)</t>
    </r>
  </si>
  <si>
    <t>Gesamt</t>
  </si>
  <si>
    <t>maximal Belegung des Daches</t>
  </si>
  <si>
    <t>o Anzahl der Installierbaren Module</t>
  </si>
  <si>
    <t>o zu erwartender Ertrag (Leistung) in kW(P)</t>
  </si>
  <si>
    <r>
      <rPr>
        <b/>
        <sz val="11"/>
        <color theme="0"/>
        <rFont val="Venn"/>
        <family val="2"/>
      </rPr>
      <t xml:space="preserve">Kennwerte der PV Module </t>
    </r>
    <r>
      <rPr>
        <b/>
        <sz val="10"/>
        <color theme="0"/>
        <rFont val="Venn"/>
        <family val="2"/>
      </rPr>
      <t xml:space="preserve">
(dies sind gängige und aktuelle Standard-Werte, davon abweichende Sondergößen sind gegen Aufpreis erhältlich)</t>
    </r>
  </si>
  <si>
    <t>finale  und individuelle Auswahl</t>
  </si>
  <si>
    <t xml:space="preserve">o Anzahl der Module </t>
  </si>
  <si>
    <t xml:space="preserve"> hinterlegten Felder werden für die Berechnungen in den weiteren Schritten und in der Auswertung verwendet.</t>
  </si>
  <si>
    <r>
      <rPr>
        <b/>
        <sz val="10"/>
        <color theme="1"/>
        <rFont val="Venn"/>
        <family val="2"/>
      </rPr>
      <t>Bedienhinweis:</t>
    </r>
    <r>
      <rPr>
        <sz val="10"/>
        <color theme="1"/>
        <rFont val="Venn"/>
        <family val="2"/>
      </rPr>
      <t xml:space="preserve">                                          Bitte nur die grau</t>
    </r>
  </si>
  <si>
    <r>
      <t xml:space="preserve">Hier wird anhand des aktuellen und des zu erwartenden, zukünftigen Stromverbrauchs die </t>
    </r>
    <r>
      <rPr>
        <b/>
        <sz val="11"/>
        <color theme="1"/>
        <rFont val="Venn"/>
        <family val="2"/>
      </rPr>
      <t>Größe der Phtotovoltaikanlage</t>
    </r>
    <r>
      <rPr>
        <sz val="11"/>
        <color theme="1"/>
        <rFont val="Venn"/>
        <family val="2"/>
      </rPr>
      <t xml:space="preserve"> ermittelt, die notwendig ist </t>
    </r>
    <r>
      <rPr>
        <b/>
        <sz val="11"/>
        <color theme="1"/>
        <rFont val="Venn"/>
        <family val="2"/>
      </rPr>
      <t>Ihren Strombedarf</t>
    </r>
    <r>
      <rPr>
        <sz val="11"/>
        <color theme="1"/>
        <rFont val="Venn"/>
        <family val="2"/>
      </rPr>
      <t xml:space="preserve"> zu decken. Dabei ist zu beachten, dass diese vergleichende Betrachtung maßgeblich für die "Sonnenmonate" (März - Oktober) gilt. In der dunklen Jahreszeit (November - Febrauar) ist liefert die PV-Anlage aufgrund fehlender Sonneneinstrahlung lediglich 10% -15% ihrer nominalen Leistung.</t>
    </r>
  </si>
  <si>
    <r>
      <rPr>
        <b/>
        <sz val="10"/>
        <color theme="1"/>
        <rFont val="Venn"/>
        <family val="2"/>
      </rPr>
      <t>Ausrichtung der Dachfläche</t>
    </r>
    <r>
      <rPr>
        <sz val="10"/>
        <color theme="1"/>
        <rFont val="Venn"/>
        <family val="2"/>
      </rPr>
      <t xml:space="preserve">
(sowie Abweichung der Fläche von der Südausrichtung in Grad)</t>
    </r>
  </si>
  <si>
    <t>Abweichung des Ertrags der Photovoltaik-Anlage vom Ideal- bzw. Maximalwert</t>
  </si>
  <si>
    <t>Für die Berechnung des Stromertrags in Register 2) "Dachfläche - Ertrag" bitte aus dieser Tabelle den Abweichungswert in [%] für die in Frage kommende Dachfläche ablesen und im Register 2) in der Zeile "Reduzierfaktor" für die entsprechende Dachfläche eintragen.</t>
  </si>
  <si>
    <r>
      <t xml:space="preserve">Je nach Ausrichtung des Daches zur </t>
    </r>
    <r>
      <rPr>
        <b/>
        <sz val="10"/>
        <color theme="1"/>
        <rFont val="Venn"/>
        <family val="2"/>
      </rPr>
      <t>idealen Himmelrichtung (Süd)</t>
    </r>
    <r>
      <rPr>
        <sz val="10"/>
        <color theme="1"/>
        <rFont val="Venn"/>
        <family val="2"/>
      </rPr>
      <t xml:space="preserve"> ergibt sich eine </t>
    </r>
    <r>
      <rPr>
        <b/>
        <sz val="10"/>
        <color theme="1"/>
        <rFont val="Venn"/>
        <family val="2"/>
      </rPr>
      <t>Reduzierung des Wirkungsgrades der PV-Elemente</t>
    </r>
    <r>
      <rPr>
        <sz val="10"/>
        <color theme="1"/>
        <rFont val="Venn"/>
        <family val="2"/>
      </rPr>
      <t xml:space="preserve">, gleiches gilt für eine Abweichung von der </t>
    </r>
    <r>
      <rPr>
        <b/>
        <sz val="10"/>
        <color theme="1"/>
        <rFont val="Venn"/>
        <family val="2"/>
      </rPr>
      <t>idealen Dachneigung = Neigung der PV-Module (30° bis 40°)</t>
    </r>
    <r>
      <rPr>
        <sz val="10"/>
        <color theme="1"/>
        <rFont val="Venn"/>
        <family val="2"/>
      </rPr>
      <t xml:space="preserve">. Allerdings kann man sehen, dass selbst auf Norddächern bei flacher Neigung noch akzeptable Wirkungsgrade erzielt werden und mit Einbußen in Höhe von nur 13% - 20% zu rechnen ist. </t>
    </r>
  </si>
  <si>
    <t>Anzahl gem Register 2) "Dachfläche - Ertrag"</t>
  </si>
  <si>
    <t>bitte individuell bei EWE oder Solarteur nachfragen ob erforderlich</t>
  </si>
  <si>
    <r>
      <rPr>
        <b/>
        <sz val="10"/>
        <color theme="1"/>
        <rFont val="Venn"/>
        <family val="2"/>
      </rPr>
      <t>PV-Module inklusive Zubehör und Anschluß</t>
    </r>
    <r>
      <rPr>
        <sz val="10"/>
        <color theme="1"/>
        <rFont val="Venn"/>
        <family val="2"/>
      </rPr>
      <t xml:space="preserve"> an Verteilerschrank liefern und montieren</t>
    </r>
  </si>
  <si>
    <t>Einkaufswert bzw.Anschaffungskosten der PV-Anlage</t>
  </si>
  <si>
    <t>excl. MwSt.</t>
  </si>
  <si>
    <t>incl. MwSt.</t>
  </si>
  <si>
    <r>
      <rPr>
        <b/>
        <sz val="10"/>
        <color theme="1"/>
        <rFont val="Venn"/>
        <family val="2"/>
      </rPr>
      <t>Verteilerschrank bzw. neuer Netzanschluß</t>
    </r>
    <r>
      <rPr>
        <sz val="10"/>
        <color theme="1"/>
        <rFont val="Venn"/>
        <family val="2"/>
      </rPr>
      <t xml:space="preserve">
(nur erforderlich falls der vorhandene Verteilerschrank nicht PV-kompatibel ist)
</t>
    </r>
  </si>
  <si>
    <r>
      <rPr>
        <b/>
        <sz val="10"/>
        <color theme="1"/>
        <rFont val="Venn"/>
        <family val="2"/>
      </rPr>
      <t>Ladestation für E-Fahrzeug</t>
    </r>
    <r>
      <rPr>
        <sz val="10"/>
        <color theme="1"/>
        <rFont val="Venn"/>
        <family val="2"/>
      </rPr>
      <t xml:space="preserve">
(Wallbox)</t>
    </r>
  </si>
  <si>
    <t xml:space="preserve">Bitte nur die grau </t>
  </si>
  <si>
    <t>hinterlegten Felder werden für die Berechnungen in den weiteren Schritten und in der Auswertung verwendet.</t>
  </si>
  <si>
    <t>Hier kommen wir schließlich zu einer ersten Einschätzung der zu erwartenden Kosten. Im ersten Teil ergeben sich die Anschaffungskosten für die PV-Anlage plus Zubehör, im zweiten Teil die Förderund der Stadt Oldenburg. Die Gesamtinvestition ergibt sich zu Anschaffungskosten abzüglich des Förderbetrages</t>
  </si>
  <si>
    <t>Anmerkung: Die Kosten der eigentlichen PV anlagen werden ohne Mehrwertsteuer angesetzt, da diese bei Anwednung der "Kleinunternehmerregelung" vom Finanzamt erstattet wird.</t>
  </si>
  <si>
    <r>
      <rPr>
        <b/>
        <sz val="10"/>
        <color theme="1"/>
        <rFont val="Venn"/>
        <family val="2"/>
      </rPr>
      <t>Bedienhinweis:</t>
    </r>
    <r>
      <rPr>
        <sz val="10"/>
        <color theme="1"/>
        <rFont val="Venn"/>
        <family val="2"/>
      </rPr>
      <t xml:space="preserve">                                  Bitte nur die grau</t>
    </r>
  </si>
  <si>
    <t xml:space="preserve"> markierten Felder ausfüllen, die weitere Berechnung der gelb und blau hinterlegten Werte erfolgt automatisch.</t>
  </si>
  <si>
    <r>
      <t xml:space="preserve">2. Erlöse aus Vergütung für eingespeisten PV-Strom nach EEG </t>
    </r>
    <r>
      <rPr>
        <sz val="11"/>
        <color theme="1"/>
        <rFont val="Venn"/>
        <family val="2"/>
      </rPr>
      <t>(gilt für die ersten 20 Jahre nach Inbetriebnahme)</t>
    </r>
  </si>
  <si>
    <t>PV-Ertrag
(Prognose gemäß Blatt 2)</t>
  </si>
  <si>
    <t>Ins Netz eingespeister Strom 
(Ertrag - Eigenverbrauch)</t>
  </si>
  <si>
    <t>Jährliche Erlöse aus eingesparten Stromkosten sowie Einspeisevergütung</t>
  </si>
  <si>
    <r>
      <t xml:space="preserve">Jahr für Jahr wirkt sich der Betrieb einer PV-Anlage positiv auf Ihren Geldbeutel aus </t>
    </r>
    <r>
      <rPr>
        <b/>
        <sz val="11"/>
        <color theme="1"/>
        <rFont val="Venn"/>
        <family val="2"/>
      </rPr>
      <t>&lt; "Die Sonne stellt keine Rechnung!" &gt;</t>
    </r>
    <r>
      <rPr>
        <sz val="11"/>
        <color theme="1"/>
        <rFont val="Venn"/>
        <family val="2"/>
      </rPr>
      <t xml:space="preserve">. Dafür </t>
    </r>
    <r>
      <rPr>
        <b/>
        <sz val="11"/>
        <color theme="1"/>
        <rFont val="Venn"/>
        <family val="2"/>
      </rPr>
      <t>reduziert</t>
    </r>
    <r>
      <rPr>
        <sz val="11"/>
        <color theme="1"/>
        <rFont val="Venn"/>
        <family val="2"/>
      </rPr>
      <t xml:space="preserve"> sich Ihre </t>
    </r>
    <r>
      <rPr>
        <b/>
        <sz val="11"/>
        <color theme="1"/>
        <rFont val="Venn"/>
        <family val="2"/>
      </rPr>
      <t>Stromrechnung</t>
    </r>
    <r>
      <rPr>
        <sz val="11"/>
        <color theme="1"/>
        <rFont val="Venn"/>
        <family val="2"/>
      </rPr>
      <t>, da Sie weniger Strom einkaufen müssen. Ferner erhalten Sie eine</t>
    </r>
    <r>
      <rPr>
        <b/>
        <sz val="11"/>
        <color theme="1"/>
        <rFont val="Venn"/>
        <family val="2"/>
      </rPr>
      <t xml:space="preserve"> Vergütung</t>
    </r>
    <r>
      <rPr>
        <sz val="11"/>
        <color theme="1"/>
        <rFont val="Venn"/>
        <family val="2"/>
      </rPr>
      <t xml:space="preserve"> für den selbsterzeugten und ins öffentliche Netz </t>
    </r>
    <r>
      <rPr>
        <b/>
        <sz val="11"/>
        <color theme="1"/>
        <rFont val="Venn"/>
        <family val="2"/>
      </rPr>
      <t>eingespeisten Strom</t>
    </r>
    <r>
      <rPr>
        <sz val="11"/>
        <color theme="1"/>
        <rFont val="Venn"/>
        <family val="2"/>
      </rPr>
      <t>.</t>
    </r>
  </si>
  <si>
    <t>Summe der jährlichen Erlöse</t>
  </si>
  <si>
    <t xml:space="preserve">Die Werte der blau </t>
  </si>
  <si>
    <t xml:space="preserve">Die Werte der blau  </t>
  </si>
  <si>
    <t>Die Werte der  blau</t>
  </si>
  <si>
    <t>Die Werte der blau</t>
  </si>
  <si>
    <t>Mai</t>
  </si>
  <si>
    <t>Einspeisevergütung (netto)</t>
  </si>
  <si>
    <t>(Wert in €-Cent/kWh)</t>
  </si>
  <si>
    <t>(fester Wert gem. "Osterpacket")</t>
  </si>
  <si>
    <t>Stromzukauf mit PV
(siehe oben)</t>
  </si>
  <si>
    <t xml:space="preserve">                    Grad der Eigenversorgung
a) ohne Batterie ca. 30-40%
b) mit Batterie ca. 60-70%</t>
  </si>
  <si>
    <t xml:space="preserve">angenommene jährliche Strompreissteigerung </t>
  </si>
  <si>
    <t>Kredit-Finanzierung &amp; Gesamt-Bilanz</t>
  </si>
  <si>
    <t>Für den Fall, dass die Investition nicht über vorrätige Eigenmittel finanziert werden kann, gewährt z.B. die KfW-Bank zinsgünstige Kredite, der erste Berechnungsschritt ermöglicht solch eine Modellierung anhand der aktuellen bzw. üblichen Parameter. Im zweiten Schritt werden die laufenden Kosten (inkl. Anschaffung bzw. Kredikosten) den Einnahmen bzw. Erlösen gegenübergestellt und bilanziert, sodass ersichtlich ist ab wann die Anlage sich amortisiert hat.</t>
  </si>
  <si>
    <t>nach EEG Fördersatz</t>
  </si>
  <si>
    <t>ohne Strompreiserhöhung</t>
  </si>
  <si>
    <t>nach Tarif Leipziger Strombörse</t>
  </si>
  <si>
    <t>nach 20 Jahren</t>
  </si>
  <si>
    <t>Individuelle Kenndaten</t>
  </si>
  <si>
    <t>Strombedarf aktuell</t>
  </si>
  <si>
    <t>Strombedarf künftig</t>
  </si>
  <si>
    <t>Dachfläche (PV)</t>
  </si>
  <si>
    <t>maximal möglich</t>
  </si>
  <si>
    <t>m²</t>
  </si>
  <si>
    <t>kW(P)</t>
  </si>
  <si>
    <t>gewählt</t>
  </si>
  <si>
    <t>Module</t>
  </si>
  <si>
    <t>Kosten der PV-Anlage</t>
  </si>
  <si>
    <t>Netzanschluß</t>
  </si>
  <si>
    <t>Ladestation E-Auto</t>
  </si>
  <si>
    <t>Förderung Stadt OL</t>
  </si>
  <si>
    <t>[Euro]</t>
  </si>
  <si>
    <t>Jährliche Erlöse</t>
  </si>
  <si>
    <t>Ersparnis aus reduziertem Stromeinkauf</t>
  </si>
  <si>
    <t>Einspeisevergütung (Jahr 1 - Jahr 20)</t>
  </si>
  <si>
    <t>Zeitraum 1 (falls Kredit &gt; bis Ende Laufzeit)</t>
  </si>
  <si>
    <t>Zeitraum 2 (bis Ende EEG Förderung)</t>
  </si>
  <si>
    <t>Zeitraum 3 ( bis Jahr:</t>
  </si>
  <si>
    <t>)</t>
  </si>
  <si>
    <t>Übersicht &amp; Auswertung</t>
  </si>
  <si>
    <t>( 100% des zukünftigen Stromverbrauchs )</t>
  </si>
  <si>
    <t>(ca. 1.700 €/kWP)</t>
  </si>
  <si>
    <t>Zusammenstellung der individuellen Vorermittlung - die hier dargestellten Werte ergeben sich erst korrekt nach Bearbeitung der Schritte 1) bis 5) in den folgenden Registern.</t>
  </si>
  <si>
    <t>nach Ablauf der EEG Förderung erfolgt die Vergütung zu aktuellen Tarifen der Leipziger Strombörse. Den Wert in dem linken Feld bitte eigenhändig einschätzen bzw. als Schätzwert modellieren.</t>
  </si>
  <si>
    <t>Installierte PV-Leistung
(auf volle kWP gerundet)</t>
  </si>
  <si>
    <t>Version 05-2022, WIP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</si>
</sst>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 &quot;€&quot;"/>
  </numFmts>
  <fonts count="14">
    <font>
      <sz val="11"/>
      <color theme="1"/>
      <name val="Calibri"/>
      <family val="2"/>
      <scheme val="minor"/>
    </font>
    <font>
      <sz val="10"/>
      <name val="Arial"/>
      <family val="2"/>
    </font>
    <font>
      <sz val="12"/>
      <color theme="1"/>
      <name val="Venn"/>
      <family val="2"/>
    </font>
    <font>
      <b/>
      <sz val="12"/>
      <color theme="1"/>
      <name val="Venn"/>
      <family val="2"/>
    </font>
    <font>
      <b/>
      <sz val="11"/>
      <color theme="1"/>
      <name val="Venn"/>
      <family val="2"/>
    </font>
    <font>
      <sz val="11"/>
      <color theme="1"/>
      <name val="Venn"/>
      <family val="2"/>
    </font>
    <font>
      <sz val="10"/>
      <color theme="1"/>
      <name val="Venn"/>
      <family val="2"/>
    </font>
    <font>
      <b/>
      <sz val="10"/>
      <color theme="1"/>
      <name val="Venn"/>
      <family val="2"/>
    </font>
    <font>
      <b/>
      <sz val="10"/>
      <color theme="0"/>
      <name val="Venn"/>
      <family val="2"/>
    </font>
    <font>
      <sz val="11"/>
      <name val="Venn"/>
      <family val="2"/>
    </font>
    <font>
      <sz val="9"/>
      <color theme="1"/>
      <name val="Venn"/>
      <family val="2"/>
    </font>
    <font>
      <b/>
      <sz val="11"/>
      <color theme="0"/>
      <name val="Venn"/>
      <family val="2"/>
    </font>
    <font>
      <b/>
      <sz val="11"/>
      <name val="Venn"/>
      <family val="2"/>
    </font>
    <font>
      <sz val="10"/>
      <color theme="0"/>
      <name val="Venn"/>
      <family val="2"/>
    </font>
  </fonts>
  <fills count="14">
    <fill>
      <patternFill patternType="none"/>
    </fill>
    <fill>
      <patternFill patternType="gray125"/>
    </fill>
    <fill>
      <patternFill patternType="solid">
        <fgColor theme="0" tint="-0.14999847407452621"/>
        <bgColor indexed="64"/>
      </patternFill>
    </fill>
    <fill>
      <patternFill patternType="solid">
        <fgColor rgb="FF33CCFF"/>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1"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FFFF"/>
        <bgColor indexed="64"/>
      </patternFill>
    </fill>
  </fills>
  <borders count="59">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rgb="FFC00000"/>
      </left>
      <right style="hair">
        <color indexed="64"/>
      </right>
      <top style="thin">
        <color rgb="FFC00000"/>
      </top>
      <bottom style="hair">
        <color indexed="64"/>
      </bottom>
      <diagonal/>
    </border>
    <border>
      <left style="hair">
        <color indexed="64"/>
      </left>
      <right style="hair">
        <color indexed="64"/>
      </right>
      <top style="thin">
        <color rgb="FFC00000"/>
      </top>
      <bottom style="hair">
        <color indexed="64"/>
      </bottom>
      <diagonal/>
    </border>
    <border>
      <left style="hair">
        <color indexed="64"/>
      </left>
      <right style="thin">
        <color rgb="FFC00000"/>
      </right>
      <top style="thin">
        <color rgb="FFC00000"/>
      </top>
      <bottom style="hair">
        <color indexed="64"/>
      </bottom>
      <diagonal/>
    </border>
    <border>
      <left style="thin">
        <color rgb="FFC00000"/>
      </left>
      <right style="hair">
        <color indexed="64"/>
      </right>
      <top/>
      <bottom style="hair">
        <color indexed="64"/>
      </bottom>
      <diagonal/>
    </border>
    <border>
      <left style="hair">
        <color indexed="64"/>
      </left>
      <right style="thin">
        <color rgb="FFC00000"/>
      </right>
      <top/>
      <bottom style="hair">
        <color indexed="64"/>
      </bottom>
      <diagonal/>
    </border>
    <border>
      <left style="thin">
        <color rgb="FFC00000"/>
      </left>
      <right style="hair">
        <color indexed="64"/>
      </right>
      <top style="hair">
        <color indexed="64"/>
      </top>
      <bottom style="hair">
        <color indexed="64"/>
      </bottom>
      <diagonal/>
    </border>
    <border>
      <left style="hair">
        <color indexed="64"/>
      </left>
      <right style="thin">
        <color rgb="FFC00000"/>
      </right>
      <top style="hair">
        <color indexed="64"/>
      </top>
      <bottom style="hair">
        <color indexed="64"/>
      </bottom>
      <diagonal/>
    </border>
    <border>
      <left style="thin">
        <color rgb="FFC00000"/>
      </left>
      <right style="hair">
        <color indexed="64"/>
      </right>
      <top style="hair">
        <color indexed="64"/>
      </top>
      <bottom style="thin">
        <color rgb="FFC00000"/>
      </bottom>
      <diagonal/>
    </border>
    <border>
      <left style="hair">
        <color indexed="64"/>
      </left>
      <right style="hair">
        <color indexed="64"/>
      </right>
      <top style="hair">
        <color indexed="64"/>
      </top>
      <bottom style="thin">
        <color rgb="FFC00000"/>
      </bottom>
      <diagonal/>
    </border>
    <border>
      <left style="hair">
        <color indexed="64"/>
      </left>
      <right style="thin">
        <color rgb="FFC00000"/>
      </right>
      <top style="hair">
        <color indexed="64"/>
      </top>
      <bottom style="thin">
        <color rgb="FFC00000"/>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rgb="FFC00000"/>
      </right>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rgb="FFC00000"/>
      </left>
      <right/>
      <top/>
      <bottom/>
      <diagonal/>
    </border>
    <border>
      <left/>
      <right/>
      <top style="thin">
        <color rgb="FFC00000"/>
      </top>
      <bottom/>
      <diagonal/>
    </border>
    <border>
      <left/>
      <right/>
      <top/>
      <bottom style="hair">
        <color auto="1"/>
      </bottom>
      <diagonal/>
    </border>
    <border>
      <left style="thin">
        <color rgb="FFC00000"/>
      </left>
      <right style="thin">
        <color indexed="64"/>
      </right>
      <top/>
      <bottom style="hair">
        <color auto="1"/>
      </bottom>
      <diagonal/>
    </border>
  </borders>
  <cellStyleXfs count="4">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25">
    <xf numFmtId="0" fontId="0" fillId="0" borderId="0" xfId="0"/>
    <xf numFmtId="0" fontId="0" fillId="0" borderId="0" xfId="0" applyFont="1"/>
    <xf numFmtId="0" fontId="0" fillId="2" borderId="0" xfId="0" applyFill="1"/>
    <xf numFmtId="0" fontId="6" fillId="0" borderId="0" xfId="0" applyFont="1"/>
    <xf numFmtId="0" fontId="7" fillId="2" borderId="25" xfId="0" applyFont="1" applyFill="1" applyBorder="1" applyAlignment="1">
      <alignment horizontal="center"/>
    </xf>
    <xf numFmtId="0" fontId="3" fillId="11" borderId="1" xfId="0" applyFont="1" applyFill="1" applyBorder="1" applyAlignment="1">
      <alignment horizontal="center"/>
    </xf>
    <xf numFmtId="0" fontId="3" fillId="11" borderId="0" xfId="0" applyFont="1" applyFill="1" applyBorder="1" applyAlignment="1">
      <alignment horizontal="center"/>
    </xf>
    <xf numFmtId="0" fontId="3" fillId="11" borderId="2" xfId="0" applyFont="1" applyFill="1" applyBorder="1" applyAlignment="1">
      <alignment horizontal="center"/>
    </xf>
    <xf numFmtId="0" fontId="4" fillId="0" borderId="1" xfId="0" applyFont="1" applyBorder="1" applyAlignment="1">
      <alignment horizontal="center"/>
    </xf>
    <xf numFmtId="0" fontId="4" fillId="0" borderId="0" xfId="0" applyFont="1" applyBorder="1" applyAlignment="1">
      <alignment horizontal="center"/>
    </xf>
    <xf numFmtId="0" fontId="4" fillId="0" borderId="2" xfId="0" applyFont="1" applyBorder="1" applyAlignment="1">
      <alignment horizontal="center"/>
    </xf>
    <xf numFmtId="0" fontId="6" fillId="0" borderId="1" xfId="0" applyFont="1" applyBorder="1" applyAlignment="1">
      <alignment horizontal="left"/>
    </xf>
    <xf numFmtId="0" fontId="7" fillId="0" borderId="1" xfId="0" applyFont="1" applyBorder="1" applyAlignment="1">
      <alignment horizontal="left"/>
    </xf>
    <xf numFmtId="0" fontId="7" fillId="0" borderId="0" xfId="0" applyFont="1" applyBorder="1" applyAlignment="1">
      <alignment horizontal="left"/>
    </xf>
    <xf numFmtId="0" fontId="7" fillId="0" borderId="2" xfId="0" applyFont="1" applyBorder="1" applyAlignment="1">
      <alignment horizontal="left"/>
    </xf>
    <xf numFmtId="0" fontId="6" fillId="0" borderId="0" xfId="0" applyFont="1" applyBorder="1"/>
    <xf numFmtId="0" fontId="6" fillId="4" borderId="0" xfId="0" applyFont="1" applyFill="1" applyBorder="1" applyAlignment="1">
      <alignment horizontal="center"/>
    </xf>
    <xf numFmtId="0" fontId="6" fillId="4" borderId="0" xfId="0" applyFont="1" applyFill="1" applyBorder="1" applyAlignment="1">
      <alignment horizontal="center"/>
    </xf>
    <xf numFmtId="3" fontId="6" fillId="4" borderId="0" xfId="0" applyNumberFormat="1" applyFont="1" applyFill="1" applyBorder="1" applyAlignment="1">
      <alignment horizontal="center"/>
    </xf>
    <xf numFmtId="0" fontId="6" fillId="4" borderId="2" xfId="0" applyFont="1" applyFill="1" applyBorder="1" applyAlignment="1">
      <alignment horizontal="center"/>
    </xf>
    <xf numFmtId="0" fontId="6" fillId="0" borderId="1" xfId="0" applyFont="1" applyBorder="1"/>
    <xf numFmtId="0" fontId="6" fillId="0" borderId="2" xfId="0" applyFont="1" applyBorder="1"/>
    <xf numFmtId="0" fontId="6" fillId="4" borderId="2" xfId="0" applyFont="1" applyFill="1" applyBorder="1" applyAlignment="1">
      <alignment horizontal="center" vertical="center"/>
    </xf>
    <xf numFmtId="0" fontId="6" fillId="0" borderId="3" xfId="0" applyFont="1" applyBorder="1" applyAlignment="1">
      <alignment vertical="center"/>
    </xf>
    <xf numFmtId="0" fontId="6" fillId="0" borderId="3" xfId="0" applyFont="1" applyBorder="1"/>
    <xf numFmtId="3" fontId="7" fillId="3" borderId="3" xfId="0" applyNumberFormat="1" applyFont="1" applyFill="1" applyBorder="1" applyAlignment="1">
      <alignment horizontal="center" vertical="center"/>
    </xf>
    <xf numFmtId="0" fontId="6" fillId="3" borderId="23" xfId="0" applyFont="1" applyFill="1" applyBorder="1" applyAlignment="1">
      <alignment horizontal="center" vertical="center"/>
    </xf>
    <xf numFmtId="0" fontId="0" fillId="2" borderId="0" xfId="0" applyFont="1" applyFill="1"/>
    <xf numFmtId="0" fontId="6" fillId="2" borderId="0" xfId="0" applyFont="1" applyFill="1"/>
    <xf numFmtId="4" fontId="6" fillId="4" borderId="1" xfId="0" applyNumberFormat="1" applyFont="1" applyFill="1" applyBorder="1" applyAlignment="1">
      <alignment horizontal="center"/>
    </xf>
    <xf numFmtId="0" fontId="6" fillId="2" borderId="30"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9" fontId="6" fillId="2" borderId="42" xfId="0" applyNumberFormat="1" applyFont="1" applyFill="1" applyBorder="1" applyAlignment="1">
      <alignment horizontal="center" vertical="center"/>
    </xf>
    <xf numFmtId="9" fontId="6" fillId="2" borderId="43" xfId="0" applyNumberFormat="1" applyFont="1" applyFill="1" applyBorder="1" applyAlignment="1">
      <alignment horizontal="center" vertical="center"/>
    </xf>
    <xf numFmtId="9" fontId="6" fillId="2" borderId="44" xfId="0" applyNumberFormat="1" applyFont="1" applyFill="1" applyBorder="1" applyAlignment="1">
      <alignment horizontal="center" vertical="center"/>
    </xf>
    <xf numFmtId="0" fontId="6" fillId="2" borderId="25" xfId="0" applyFont="1" applyFill="1" applyBorder="1"/>
    <xf numFmtId="0" fontId="6" fillId="4" borderId="46" xfId="0" applyFont="1" applyFill="1" applyBorder="1" applyAlignment="1">
      <alignment horizontal="center" vertical="center"/>
    </xf>
    <xf numFmtId="0" fontId="6" fillId="4" borderId="46" xfId="0" applyFont="1" applyFill="1" applyBorder="1" applyAlignment="1">
      <alignment horizontal="center" vertical="center" wrapText="1"/>
    </xf>
    <xf numFmtId="0" fontId="6" fillId="4" borderId="47" xfId="0" applyFont="1" applyFill="1" applyBorder="1" applyAlignment="1">
      <alignment horizontal="center" vertical="center" wrapText="1"/>
    </xf>
    <xf numFmtId="4" fontId="6" fillId="4" borderId="46" xfId="0" applyNumberFormat="1" applyFont="1" applyFill="1" applyBorder="1" applyAlignment="1">
      <alignment horizontal="center"/>
    </xf>
    <xf numFmtId="4" fontId="6" fillId="4" borderId="47" xfId="0" applyNumberFormat="1" applyFont="1" applyFill="1" applyBorder="1" applyAlignment="1">
      <alignment horizontal="center"/>
    </xf>
    <xf numFmtId="4" fontId="6" fillId="3" borderId="13" xfId="0" applyNumberFormat="1" applyFont="1" applyFill="1" applyBorder="1" applyAlignment="1">
      <alignment horizontal="center" vertical="center"/>
    </xf>
    <xf numFmtId="4" fontId="6" fillId="3" borderId="10" xfId="0" applyNumberFormat="1" applyFont="1" applyFill="1" applyBorder="1" applyAlignment="1">
      <alignment horizontal="center" vertical="center"/>
    </xf>
    <xf numFmtId="4" fontId="6" fillId="3" borderId="11" xfId="0" applyNumberFormat="1" applyFont="1" applyFill="1" applyBorder="1" applyAlignment="1">
      <alignment horizontal="center" vertical="center"/>
    </xf>
    <xf numFmtId="1" fontId="6" fillId="2" borderId="53" xfId="0" applyNumberFormat="1" applyFont="1" applyFill="1" applyBorder="1" applyAlignment="1">
      <alignment horizontal="center" vertical="center"/>
    </xf>
    <xf numFmtId="1" fontId="6" fillId="2" borderId="18" xfId="0" applyNumberFormat="1" applyFont="1" applyFill="1" applyBorder="1" applyAlignment="1">
      <alignment horizontal="center" vertical="center"/>
    </xf>
    <xf numFmtId="1" fontId="6" fillId="2" borderId="54" xfId="0" applyNumberFormat="1" applyFont="1" applyFill="1" applyBorder="1" applyAlignment="1">
      <alignment horizontal="center" vertical="center"/>
    </xf>
    <xf numFmtId="0" fontId="8" fillId="3" borderId="0" xfId="0" applyFont="1" applyFill="1" applyBorder="1" applyAlignment="1">
      <alignment horizontal="center"/>
    </xf>
    <xf numFmtId="0" fontId="6" fillId="0" borderId="0" xfId="0" applyFont="1" applyAlignment="1">
      <alignment horizontal="center"/>
    </xf>
    <xf numFmtId="1" fontId="6" fillId="4" borderId="50" xfId="0" applyNumberFormat="1" applyFont="1" applyFill="1" applyBorder="1" applyAlignment="1">
      <alignment horizontal="center" vertical="center"/>
    </xf>
    <xf numFmtId="2" fontId="6" fillId="4" borderId="16" xfId="0" applyNumberFormat="1" applyFont="1" applyFill="1" applyBorder="1" applyAlignment="1">
      <alignment horizontal="center" vertical="center"/>
    </xf>
    <xf numFmtId="2" fontId="6" fillId="4" borderId="17" xfId="0" applyNumberFormat="1" applyFont="1" applyFill="1" applyBorder="1" applyAlignment="1">
      <alignment horizontal="center" vertical="center"/>
    </xf>
    <xf numFmtId="2" fontId="6" fillId="4" borderId="52" xfId="0" applyNumberFormat="1" applyFont="1" applyFill="1" applyBorder="1" applyAlignment="1">
      <alignment horizontal="center" vertical="center"/>
    </xf>
    <xf numFmtId="2" fontId="6" fillId="4" borderId="51" xfId="0" applyNumberFormat="1" applyFont="1" applyFill="1" applyBorder="1" applyAlignment="1">
      <alignment horizontal="center" vertical="center"/>
    </xf>
    <xf numFmtId="0" fontId="4" fillId="3" borderId="14" xfId="0" applyFont="1" applyFill="1" applyBorder="1" applyAlignment="1">
      <alignment horizontal="center" vertical="center" wrapText="1"/>
    </xf>
    <xf numFmtId="1" fontId="4" fillId="3" borderId="50" xfId="0" applyNumberFormat="1" applyFont="1" applyFill="1" applyBorder="1" applyAlignment="1">
      <alignment horizontal="center" vertical="center"/>
    </xf>
    <xf numFmtId="4" fontId="4" fillId="3" borderId="15" xfId="0" applyNumberFormat="1" applyFont="1" applyFill="1" applyBorder="1" applyAlignment="1">
      <alignment horizontal="center"/>
    </xf>
    <xf numFmtId="0" fontId="6" fillId="0" borderId="0" xfId="0" applyFont="1" applyAlignment="1">
      <alignment horizontal="right"/>
    </xf>
    <xf numFmtId="0" fontId="6" fillId="3" borderId="56" xfId="0" applyFont="1" applyFill="1" applyBorder="1"/>
    <xf numFmtId="0" fontId="7" fillId="0" borderId="0" xfId="0" applyFont="1"/>
    <xf numFmtId="0" fontId="0" fillId="2" borderId="0" xfId="0" applyFont="1" applyFill="1" applyAlignment="1">
      <alignment horizontal="left"/>
    </xf>
    <xf numFmtId="0" fontId="0" fillId="0" borderId="0" xfId="0" applyFont="1" applyAlignment="1">
      <alignment horizontal="left"/>
    </xf>
    <xf numFmtId="0" fontId="6" fillId="0" borderId="1" xfId="0" applyFont="1" applyBorder="1" applyAlignment="1">
      <alignment horizontal="right"/>
    </xf>
    <xf numFmtId="0" fontId="7" fillId="2" borderId="1"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1" xfId="0" applyFont="1" applyFill="1" applyBorder="1" applyAlignment="1">
      <alignment horizontal="center"/>
    </xf>
    <xf numFmtId="0" fontId="7" fillId="2" borderId="3" xfId="0" applyFont="1" applyFill="1" applyBorder="1" applyAlignment="1">
      <alignment horizontal="center"/>
    </xf>
    <xf numFmtId="0" fontId="7" fillId="2" borderId="23" xfId="0" applyFont="1" applyFill="1" applyBorder="1" applyAlignment="1">
      <alignment horizontal="center"/>
    </xf>
    <xf numFmtId="0" fontId="7" fillId="2" borderId="24" xfId="0" applyFont="1" applyFill="1" applyBorder="1" applyAlignment="1">
      <alignment horizontal="center"/>
    </xf>
    <xf numFmtId="9" fontId="6" fillId="11" borderId="0" xfId="0" applyNumberFormat="1" applyFont="1" applyFill="1" applyBorder="1" applyAlignment="1">
      <alignment horizontal="center" vertical="center"/>
    </xf>
    <xf numFmtId="9" fontId="6" fillId="11" borderId="2" xfId="0" applyNumberFormat="1" applyFont="1" applyFill="1" applyBorder="1" applyAlignment="1">
      <alignment horizontal="center" vertical="center"/>
    </xf>
    <xf numFmtId="0" fontId="7" fillId="2" borderId="2" xfId="0" applyFont="1" applyFill="1" applyBorder="1" applyAlignment="1">
      <alignment horizontal="center"/>
    </xf>
    <xf numFmtId="9" fontId="6" fillId="12" borderId="0" xfId="0" applyNumberFormat="1" applyFont="1" applyFill="1" applyBorder="1" applyAlignment="1">
      <alignment horizontal="center" vertical="center"/>
    </xf>
    <xf numFmtId="9" fontId="6" fillId="5" borderId="0" xfId="0" applyNumberFormat="1" applyFont="1" applyFill="1" applyBorder="1" applyAlignment="1">
      <alignment horizontal="center" vertical="center"/>
    </xf>
    <xf numFmtId="9" fontId="6" fillId="5" borderId="2" xfId="0" applyNumberFormat="1" applyFont="1" applyFill="1" applyBorder="1" applyAlignment="1">
      <alignment horizontal="center" vertical="center"/>
    </xf>
    <xf numFmtId="9" fontId="6" fillId="10" borderId="0" xfId="0" applyNumberFormat="1" applyFont="1" applyFill="1" applyBorder="1" applyAlignment="1">
      <alignment horizontal="center" vertical="center"/>
    </xf>
    <xf numFmtId="9" fontId="6" fillId="10" borderId="2" xfId="0" applyNumberFormat="1" applyFont="1" applyFill="1" applyBorder="1" applyAlignment="1">
      <alignment horizontal="center" vertical="center"/>
    </xf>
    <xf numFmtId="9" fontId="6" fillId="6" borderId="0" xfId="0" applyNumberFormat="1" applyFont="1" applyFill="1" applyBorder="1" applyAlignment="1">
      <alignment horizontal="center" vertical="center"/>
    </xf>
    <xf numFmtId="9" fontId="6" fillId="9" borderId="0" xfId="0" applyNumberFormat="1" applyFont="1" applyFill="1" applyBorder="1" applyAlignment="1">
      <alignment horizontal="center" vertical="center"/>
    </xf>
    <xf numFmtId="9" fontId="6" fillId="9" borderId="2" xfId="0" applyNumberFormat="1" applyFont="1" applyFill="1" applyBorder="1" applyAlignment="1">
      <alignment horizontal="center" vertical="center"/>
    </xf>
    <xf numFmtId="9" fontId="13" fillId="8" borderId="0" xfId="0" applyNumberFormat="1" applyFont="1" applyFill="1" applyBorder="1" applyAlignment="1">
      <alignment horizontal="center" vertical="center"/>
    </xf>
    <xf numFmtId="9" fontId="13" fillId="8" borderId="2" xfId="0" applyNumberFormat="1" applyFont="1" applyFill="1" applyBorder="1" applyAlignment="1">
      <alignment horizontal="center" vertical="center"/>
    </xf>
    <xf numFmtId="9" fontId="13" fillId="7" borderId="0" xfId="0" applyNumberFormat="1" applyFont="1" applyFill="1" applyBorder="1" applyAlignment="1">
      <alignment horizontal="center" vertical="center"/>
    </xf>
    <xf numFmtId="9" fontId="13" fillId="7" borderId="2" xfId="0" applyNumberFormat="1" applyFont="1" applyFill="1" applyBorder="1" applyAlignment="1">
      <alignment horizontal="center" vertical="center"/>
    </xf>
    <xf numFmtId="9" fontId="6" fillId="10" borderId="3" xfId="0" applyNumberFormat="1" applyFont="1" applyFill="1" applyBorder="1" applyAlignment="1">
      <alignment horizontal="center" vertical="center"/>
    </xf>
    <xf numFmtId="9" fontId="6" fillId="9" borderId="3" xfId="0" applyNumberFormat="1" applyFont="1" applyFill="1" applyBorder="1" applyAlignment="1">
      <alignment horizontal="center" vertical="center"/>
    </xf>
    <xf numFmtId="9" fontId="13" fillId="8" borderId="3" xfId="0" applyNumberFormat="1" applyFont="1" applyFill="1" applyBorder="1" applyAlignment="1">
      <alignment horizontal="center" vertical="center"/>
    </xf>
    <xf numFmtId="9" fontId="13" fillId="7" borderId="3" xfId="0" applyNumberFormat="1" applyFont="1" applyFill="1" applyBorder="1" applyAlignment="1">
      <alignment horizontal="center" vertical="center"/>
    </xf>
    <xf numFmtId="9" fontId="13" fillId="7" borderId="23" xfId="0" applyNumberFormat="1" applyFont="1" applyFill="1" applyBorder="1" applyAlignment="1">
      <alignment horizontal="center" vertical="center"/>
    </xf>
    <xf numFmtId="0" fontId="5" fillId="0" borderId="1" xfId="0" applyFont="1" applyFill="1" applyBorder="1" applyAlignment="1">
      <alignment horizontal="center" wrapText="1"/>
    </xf>
    <xf numFmtId="0" fontId="5" fillId="0" borderId="0" xfId="0" applyFont="1" applyFill="1" applyBorder="1" applyAlignment="1">
      <alignment horizontal="center"/>
    </xf>
    <xf numFmtId="0" fontId="5" fillId="0" borderId="2" xfId="0" applyFont="1" applyFill="1" applyBorder="1" applyAlignment="1">
      <alignment horizontal="center"/>
    </xf>
    <xf numFmtId="0" fontId="11" fillId="3" borderId="0" xfId="0" applyFont="1" applyFill="1" applyAlignment="1">
      <alignment horizontal="center" vertical="center"/>
    </xf>
    <xf numFmtId="0" fontId="8" fillId="3" borderId="0" xfId="0" applyFont="1" applyFill="1" applyAlignment="1">
      <alignment horizontal="center"/>
    </xf>
    <xf numFmtId="0" fontId="6" fillId="4" borderId="0" xfId="0" applyFont="1" applyFill="1" applyAlignment="1">
      <alignment vertical="center" wrapText="1"/>
    </xf>
    <xf numFmtId="1" fontId="7" fillId="4" borderId="1" xfId="0" applyNumberFormat="1" applyFont="1" applyFill="1" applyBorder="1" applyAlignment="1">
      <alignment horizontal="center" vertical="center"/>
    </xf>
    <xf numFmtId="0" fontId="6" fillId="4" borderId="0" xfId="0" applyFont="1" applyFill="1" applyAlignment="1">
      <alignment horizontal="center" vertical="center"/>
    </xf>
    <xf numFmtId="164" fontId="7" fillId="4" borderId="0" xfId="0" applyNumberFormat="1" applyFont="1" applyFill="1" applyAlignment="1">
      <alignment horizontal="center" vertical="center"/>
    </xf>
    <xf numFmtId="164" fontId="6" fillId="4" borderId="0" xfId="0" applyNumberFormat="1" applyFont="1" applyFill="1" applyAlignment="1">
      <alignment horizontal="center" vertical="center"/>
    </xf>
    <xf numFmtId="0" fontId="6" fillId="0" borderId="0" xfId="0" applyFont="1" applyFill="1" applyAlignment="1">
      <alignment wrapText="1"/>
    </xf>
    <xf numFmtId="0" fontId="6" fillId="0" borderId="0" xfId="0" applyFont="1" applyFill="1" applyAlignment="1">
      <alignment horizontal="center" vertical="center"/>
    </xf>
    <xf numFmtId="164" fontId="6" fillId="0" borderId="0" xfId="0" applyNumberFormat="1" applyFont="1" applyFill="1" applyAlignment="1">
      <alignment horizontal="center" vertical="center"/>
    </xf>
    <xf numFmtId="0" fontId="6" fillId="2" borderId="1" xfId="0" applyFont="1" applyFill="1" applyBorder="1" applyAlignment="1">
      <alignment horizontal="center" vertical="center"/>
    </xf>
    <xf numFmtId="0" fontId="6" fillId="4" borderId="0" xfId="0" applyFont="1" applyFill="1" applyAlignment="1">
      <alignment wrapText="1"/>
    </xf>
    <xf numFmtId="164" fontId="6" fillId="4" borderId="0" xfId="0" applyNumberFormat="1" applyFont="1" applyFill="1" applyAlignment="1">
      <alignment horizontal="center"/>
    </xf>
    <xf numFmtId="0" fontId="8" fillId="3" borderId="0" xfId="0" applyFont="1" applyFill="1" applyAlignment="1">
      <alignment horizontal="center" vertical="center"/>
    </xf>
    <xf numFmtId="0" fontId="6" fillId="4" borderId="0" xfId="0" applyFont="1" applyFill="1"/>
    <xf numFmtId="0" fontId="6" fillId="4" borderId="0" xfId="0" applyFont="1" applyFill="1" applyAlignment="1">
      <alignment horizontal="center"/>
    </xf>
    <xf numFmtId="0" fontId="6" fillId="4" borderId="0" xfId="0" applyFont="1" applyFill="1" applyAlignment="1">
      <alignment horizontal="center" vertical="center"/>
    </xf>
    <xf numFmtId="0" fontId="10" fillId="4" borderId="0" xfId="0" applyFont="1" applyFill="1" applyAlignment="1">
      <alignment horizontal="center" vertical="center" wrapText="1"/>
    </xf>
    <xf numFmtId="0" fontId="11" fillId="3" borderId="0" xfId="0" applyFont="1" applyFill="1" applyAlignment="1">
      <alignment horizontal="center"/>
    </xf>
    <xf numFmtId="0" fontId="11" fillId="3" borderId="0" xfId="0" applyFont="1" applyFill="1" applyAlignment="1">
      <alignment vertical="center"/>
    </xf>
    <xf numFmtId="0" fontId="6" fillId="0" borderId="0" xfId="0" applyFont="1" applyFill="1"/>
    <xf numFmtId="0" fontId="6" fillId="4" borderId="57" xfId="0" applyFont="1" applyFill="1" applyBorder="1"/>
    <xf numFmtId="164" fontId="6" fillId="4" borderId="57" xfId="0" applyNumberFormat="1" applyFont="1" applyFill="1" applyBorder="1" applyAlignment="1">
      <alignment horizontal="center"/>
    </xf>
    <xf numFmtId="0" fontId="6" fillId="4" borderId="57" xfId="0" applyFont="1" applyFill="1" applyBorder="1" applyAlignment="1">
      <alignment horizontal="center"/>
    </xf>
    <xf numFmtId="0" fontId="6" fillId="4" borderId="57" xfId="0" applyFont="1" applyFill="1" applyBorder="1" applyAlignment="1">
      <alignment horizontal="center" vertical="center"/>
    </xf>
    <xf numFmtId="0" fontId="7" fillId="13" borderId="0" xfId="0" applyFont="1" applyFill="1" applyBorder="1" applyAlignment="1">
      <alignment horizontal="center"/>
    </xf>
    <xf numFmtId="0" fontId="11" fillId="3" borderId="0" xfId="0" applyFont="1" applyFill="1" applyBorder="1" applyAlignment="1">
      <alignment horizontal="center" vertical="center"/>
    </xf>
    <xf numFmtId="0" fontId="6" fillId="4" borderId="0" xfId="0" applyFont="1" applyFill="1" applyBorder="1" applyAlignment="1">
      <alignment horizontal="center" vertical="center"/>
    </xf>
    <xf numFmtId="164" fontId="4" fillId="3" borderId="0" xfId="0" applyNumberFormat="1" applyFont="1" applyFill="1" applyAlignment="1">
      <alignment horizontal="center"/>
    </xf>
    <xf numFmtId="164" fontId="4" fillId="4" borderId="0" xfId="0" applyNumberFormat="1" applyFont="1" applyFill="1" applyAlignment="1">
      <alignment horizontal="center"/>
    </xf>
    <xf numFmtId="164" fontId="4" fillId="4" borderId="0" xfId="0" applyNumberFormat="1" applyFont="1" applyFill="1" applyAlignment="1">
      <alignment horizontal="center" vertical="center"/>
    </xf>
    <xf numFmtId="0" fontId="6" fillId="4" borderId="0" xfId="0" applyFont="1" applyFill="1" applyBorder="1" applyAlignment="1">
      <alignment horizontal="center" vertical="center"/>
    </xf>
    <xf numFmtId="0" fontId="8" fillId="3" borderId="0" xfId="0" applyFont="1" applyFill="1" applyAlignment="1">
      <alignment horizontal="center" vertical="center" wrapText="1"/>
    </xf>
    <xf numFmtId="0" fontId="8" fillId="3" borderId="0" xfId="0" applyFont="1" applyFill="1" applyAlignment="1">
      <alignment vertical="center"/>
    </xf>
    <xf numFmtId="3" fontId="6" fillId="4" borderId="0" xfId="0" applyNumberFormat="1" applyFont="1" applyFill="1" applyAlignment="1">
      <alignment horizontal="center" vertical="center"/>
    </xf>
    <xf numFmtId="10" fontId="6" fillId="4" borderId="0" xfId="0" applyNumberFormat="1" applyFont="1" applyFill="1" applyAlignment="1">
      <alignment horizontal="center"/>
    </xf>
    <xf numFmtId="0" fontId="8" fillId="3" borderId="0" xfId="0" applyFont="1" applyFill="1" applyAlignment="1">
      <alignment horizontal="center" wrapText="1"/>
    </xf>
    <xf numFmtId="14" fontId="6" fillId="2" borderId="0" xfId="0" applyNumberFormat="1" applyFont="1" applyFill="1" applyAlignment="1">
      <alignment horizontal="center"/>
    </xf>
    <xf numFmtId="0" fontId="6" fillId="2" borderId="0" xfId="0" applyFont="1" applyFill="1" applyAlignment="1">
      <alignment horizontal="center"/>
    </xf>
    <xf numFmtId="0" fontId="4" fillId="3" borderId="0" xfId="0" applyFont="1" applyFill="1"/>
    <xf numFmtId="0" fontId="6" fillId="3" borderId="0" xfId="0" applyFont="1" applyFill="1"/>
    <xf numFmtId="4" fontId="6" fillId="4" borderId="0" xfId="0" applyNumberFormat="1" applyFont="1" applyFill="1" applyAlignment="1">
      <alignment horizontal="center" vertical="center"/>
    </xf>
    <xf numFmtId="0" fontId="13" fillId="3" borderId="0" xfId="0" applyFont="1" applyFill="1" applyAlignment="1">
      <alignment horizontal="center"/>
    </xf>
    <xf numFmtId="4" fontId="6" fillId="0" borderId="0" xfId="0" applyNumberFormat="1" applyFont="1" applyFill="1" applyAlignment="1">
      <alignment horizontal="center" vertical="center"/>
    </xf>
    <xf numFmtId="0" fontId="5" fillId="3" borderId="0" xfId="0" applyFont="1" applyFill="1"/>
    <xf numFmtId="164" fontId="6" fillId="4" borderId="1" xfId="0" applyNumberFormat="1" applyFont="1" applyFill="1" applyBorder="1" applyAlignment="1">
      <alignment horizontal="center" vertical="center"/>
    </xf>
    <xf numFmtId="0" fontId="6" fillId="0" borderId="0" xfId="0" applyFont="1" applyFill="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164" fontId="4" fillId="0" borderId="0" xfId="0" applyNumberFormat="1" applyFont="1" applyFill="1" applyAlignment="1">
      <alignment horizontal="center" vertical="center"/>
    </xf>
    <xf numFmtId="0" fontId="6" fillId="3" borderId="0" xfId="0" applyFont="1" applyFill="1" applyBorder="1" applyAlignment="1">
      <alignment horizontal="center" vertical="center"/>
    </xf>
    <xf numFmtId="164" fontId="4" fillId="3" borderId="0" xfId="0" applyNumberFormat="1" applyFont="1" applyFill="1" applyAlignment="1">
      <alignment horizontal="center" vertical="center"/>
    </xf>
    <xf numFmtId="0" fontId="0" fillId="2" borderId="0" xfId="0" applyFill="1" applyAlignment="1">
      <alignment horizontal="center" vertical="center"/>
    </xf>
    <xf numFmtId="0" fontId="6" fillId="3" borderId="0" xfId="0" applyFont="1" applyFill="1" applyBorder="1"/>
    <xf numFmtId="3" fontId="6" fillId="4" borderId="45" xfId="0" applyNumberFormat="1" applyFont="1" applyFill="1" applyBorder="1" applyAlignment="1">
      <alignment horizontal="center"/>
    </xf>
    <xf numFmtId="3" fontId="6" fillId="4" borderId="47" xfId="0" applyNumberFormat="1" applyFont="1" applyFill="1" applyBorder="1" applyAlignment="1">
      <alignment horizontal="center"/>
    </xf>
    <xf numFmtId="0" fontId="6" fillId="4" borderId="0" xfId="0" applyFont="1" applyFill="1" applyAlignment="1">
      <alignment horizontal="left"/>
    </xf>
    <xf numFmtId="9" fontId="6" fillId="2" borderId="25" xfId="0" applyNumberFormat="1" applyFont="1" applyFill="1" applyBorder="1" applyAlignment="1">
      <alignment horizontal="center" vertical="center"/>
    </xf>
    <xf numFmtId="10" fontId="6" fillId="2" borderId="25" xfId="0" applyNumberFormat="1" applyFont="1" applyFill="1" applyBorder="1" applyAlignment="1">
      <alignment horizontal="center"/>
    </xf>
    <xf numFmtId="0" fontId="6" fillId="2" borderId="25" xfId="0" applyFont="1" applyFill="1" applyBorder="1" applyAlignment="1">
      <alignment horizontal="center"/>
    </xf>
    <xf numFmtId="0" fontId="7" fillId="3" borderId="0" xfId="0" applyFont="1" applyFill="1" applyAlignment="1">
      <alignment horizontal="center"/>
    </xf>
    <xf numFmtId="0" fontId="8" fillId="3" borderId="1" xfId="0" applyFont="1" applyFill="1" applyBorder="1"/>
    <xf numFmtId="0" fontId="8" fillId="3" borderId="2" xfId="0" applyFont="1" applyFill="1" applyBorder="1"/>
    <xf numFmtId="0" fontId="8" fillId="3" borderId="0" xfId="0" applyFont="1" applyFill="1" applyBorder="1"/>
    <xf numFmtId="0" fontId="8" fillId="3" borderId="0" xfId="0" applyFont="1" applyFill="1"/>
    <xf numFmtId="0" fontId="6" fillId="4" borderId="1" xfId="0" applyFont="1" applyFill="1" applyBorder="1"/>
    <xf numFmtId="164" fontId="6" fillId="4" borderId="2" xfId="0" applyNumberFormat="1" applyFont="1" applyFill="1" applyBorder="1"/>
    <xf numFmtId="0" fontId="6" fillId="4" borderId="21" xfId="0" applyFont="1" applyFill="1" applyBorder="1"/>
    <xf numFmtId="164" fontId="6" fillId="4" borderId="23" xfId="0" applyNumberFormat="1" applyFont="1" applyFill="1" applyBorder="1"/>
    <xf numFmtId="0" fontId="6" fillId="4" borderId="21" xfId="0" applyFont="1" applyFill="1" applyBorder="1" applyAlignment="1"/>
    <xf numFmtId="0" fontId="6" fillId="4" borderId="3" xfId="0" applyFont="1" applyFill="1" applyBorder="1" applyAlignment="1"/>
    <xf numFmtId="0" fontId="6" fillId="4" borderId="23" xfId="0" applyFont="1" applyFill="1" applyBorder="1"/>
    <xf numFmtId="0" fontId="6" fillId="4" borderId="0" xfId="0" applyFont="1" applyFill="1" applyBorder="1"/>
    <xf numFmtId="164" fontId="7" fillId="4" borderId="0" xfId="0" applyNumberFormat="1" applyFont="1" applyFill="1"/>
    <xf numFmtId="164" fontId="6" fillId="4" borderId="0" xfId="0" applyNumberFormat="1" applyFont="1" applyFill="1"/>
    <xf numFmtId="0" fontId="6" fillId="4" borderId="3" xfId="0" applyFont="1" applyFill="1" applyBorder="1"/>
    <xf numFmtId="0" fontId="7" fillId="4" borderId="0" xfId="0" applyFont="1" applyFill="1" applyAlignment="1">
      <alignment horizontal="center" vertical="center"/>
    </xf>
    <xf numFmtId="0" fontId="6" fillId="4" borderId="3" xfId="0" applyFont="1" applyFill="1" applyBorder="1" applyAlignment="1">
      <alignment horizontal="center" vertical="center"/>
    </xf>
    <xf numFmtId="164" fontId="6" fillId="4" borderId="0" xfId="0" applyNumberFormat="1" applyFont="1" applyFill="1" applyBorder="1"/>
    <xf numFmtId="0" fontId="4" fillId="4" borderId="2" xfId="0" applyFont="1" applyFill="1" applyBorder="1" applyAlignment="1">
      <alignment vertical="center" wrapText="1"/>
    </xf>
    <xf numFmtId="0" fontId="4" fillId="4" borderId="2" xfId="0" applyFont="1" applyFill="1" applyBorder="1" applyAlignment="1">
      <alignment vertical="center"/>
    </xf>
    <xf numFmtId="2" fontId="7" fillId="4" borderId="58" xfId="0" applyNumberFormat="1" applyFont="1" applyFill="1" applyBorder="1" applyAlignment="1">
      <alignment horizontal="center" vertical="center" wrapText="1"/>
    </xf>
    <xf numFmtId="3" fontId="6" fillId="0" borderId="0" xfId="0" applyNumberFormat="1" applyFont="1" applyAlignment="1">
      <alignment horizontal="center"/>
    </xf>
    <xf numFmtId="2" fontId="6" fillId="0" borderId="0" xfId="0" applyNumberFormat="1" applyFont="1" applyAlignment="1">
      <alignment horizontal="center"/>
    </xf>
    <xf numFmtId="1" fontId="6" fillId="0" borderId="0" xfId="0" applyNumberFormat="1" applyFont="1" applyAlignment="1">
      <alignment horizontal="center"/>
    </xf>
    <xf numFmtId="0" fontId="6" fillId="0" borderId="3" xfId="0" applyFont="1" applyBorder="1" applyAlignment="1">
      <alignment horizontal="center"/>
    </xf>
    <xf numFmtId="1" fontId="6" fillId="2" borderId="40" xfId="0" applyNumberFormat="1" applyFont="1" applyFill="1" applyBorder="1" applyAlignment="1">
      <alignment horizontal="center" vertical="center"/>
    </xf>
    <xf numFmtId="1" fontId="6" fillId="2" borderId="19" xfId="0" applyNumberFormat="1" applyFont="1" applyFill="1" applyBorder="1" applyAlignment="1">
      <alignment horizontal="center" vertical="center"/>
    </xf>
    <xf numFmtId="1" fontId="6" fillId="2" borderId="41" xfId="0" applyNumberFormat="1" applyFont="1" applyFill="1" applyBorder="1" applyAlignment="1">
      <alignment horizontal="center" vertical="center"/>
    </xf>
    <xf numFmtId="2" fontId="6" fillId="4" borderId="29" xfId="0" applyNumberFormat="1" applyFont="1" applyFill="1" applyBorder="1" applyAlignment="1">
      <alignment horizontal="center" vertical="center"/>
    </xf>
    <xf numFmtId="2" fontId="6" fillId="4" borderId="30" xfId="0" applyNumberFormat="1" applyFont="1" applyFill="1" applyBorder="1" applyAlignment="1">
      <alignment horizontal="center" vertical="center"/>
    </xf>
    <xf numFmtId="2" fontId="6" fillId="4" borderId="49" xfId="0" applyNumberFormat="1" applyFont="1" applyFill="1" applyBorder="1" applyAlignment="1">
      <alignment horizontal="center" vertical="center"/>
    </xf>
    <xf numFmtId="3" fontId="6" fillId="4" borderId="0" xfId="0" applyNumberFormat="1" applyFont="1" applyFill="1" applyBorder="1" applyAlignment="1">
      <alignment horizontal="center" vertical="center"/>
    </xf>
    <xf numFmtId="3" fontId="6" fillId="0" borderId="0" xfId="0" applyNumberFormat="1" applyFont="1"/>
    <xf numFmtId="1" fontId="7" fillId="0" borderId="0" xfId="0" applyNumberFormat="1" applyFont="1" applyAlignment="1">
      <alignment horizontal="center"/>
    </xf>
    <xf numFmtId="2" fontId="7" fillId="0" borderId="0" xfId="0" applyNumberFormat="1" applyFont="1" applyAlignment="1">
      <alignment horizontal="center"/>
    </xf>
    <xf numFmtId="3" fontId="7" fillId="0" borderId="0" xfId="0" applyNumberFormat="1" applyFont="1" applyAlignment="1">
      <alignment horizontal="center"/>
    </xf>
    <xf numFmtId="3" fontId="7" fillId="0" borderId="0" xfId="0" applyNumberFormat="1" applyFont="1" applyAlignment="1">
      <alignment horizontal="center"/>
    </xf>
    <xf numFmtId="3" fontId="6" fillId="0" borderId="0" xfId="0" applyNumberFormat="1" applyFont="1" applyAlignment="1">
      <alignment horizontal="center"/>
    </xf>
    <xf numFmtId="0" fontId="3" fillId="11" borderId="0" xfId="0" applyFont="1" applyFill="1" applyAlignment="1">
      <alignment horizontal="center" vertical="center"/>
    </xf>
    <xf numFmtId="0" fontId="5" fillId="11" borderId="0" xfId="0" applyFont="1" applyFill="1" applyAlignment="1">
      <alignment horizontal="center" vertical="center" wrapText="1"/>
    </xf>
    <xf numFmtId="3" fontId="6" fillId="0" borderId="3" xfId="0" applyNumberFormat="1" applyFont="1" applyBorder="1" applyAlignment="1">
      <alignment horizontal="center"/>
    </xf>
    <xf numFmtId="0" fontId="3" fillId="11" borderId="22" xfId="0" applyFont="1" applyFill="1" applyBorder="1" applyAlignment="1">
      <alignment horizontal="center"/>
    </xf>
    <xf numFmtId="0" fontId="3" fillId="11" borderId="20" xfId="0" applyFont="1" applyFill="1" applyBorder="1" applyAlignment="1">
      <alignment horizontal="center"/>
    </xf>
    <xf numFmtId="0" fontId="3" fillId="11" borderId="24" xfId="0" applyFont="1" applyFill="1" applyBorder="1" applyAlignment="1">
      <alignment horizontal="center"/>
    </xf>
    <xf numFmtId="0" fontId="5" fillId="11" borderId="1" xfId="0" applyFont="1" applyFill="1" applyBorder="1" applyAlignment="1">
      <alignment horizontal="center" wrapText="1"/>
    </xf>
    <xf numFmtId="0" fontId="5" fillId="11" borderId="0" xfId="0" applyFont="1" applyFill="1" applyBorder="1" applyAlignment="1">
      <alignment horizontal="center" wrapText="1"/>
    </xf>
    <xf numFmtId="0" fontId="5" fillId="11" borderId="2" xfId="0" applyFont="1" applyFill="1" applyBorder="1" applyAlignment="1">
      <alignment horizontal="center" wrapText="1"/>
    </xf>
    <xf numFmtId="4" fontId="6" fillId="4" borderId="1" xfId="0" applyNumberFormat="1" applyFont="1" applyFill="1" applyBorder="1" applyAlignment="1">
      <alignment horizontal="left"/>
    </xf>
    <xf numFmtId="4" fontId="6" fillId="4" borderId="0" xfId="0" applyNumberFormat="1" applyFont="1" applyFill="1" applyBorder="1" applyAlignment="1">
      <alignment horizontal="left"/>
    </xf>
    <xf numFmtId="0" fontId="6" fillId="0" borderId="1" xfId="0" applyFont="1" applyBorder="1" applyAlignment="1">
      <alignment horizontal="left"/>
    </xf>
    <xf numFmtId="0" fontId="6" fillId="0" borderId="0" xfId="0" applyFont="1" applyBorder="1" applyAlignment="1">
      <alignment horizontal="left"/>
    </xf>
    <xf numFmtId="0" fontId="6" fillId="0" borderId="2" xfId="0" applyFont="1" applyBorder="1" applyAlignment="1">
      <alignment horizontal="left"/>
    </xf>
    <xf numFmtId="0" fontId="8" fillId="3" borderId="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0" xfId="0" applyFont="1" applyFill="1" applyBorder="1" applyAlignment="1">
      <alignment horizontal="center" wrapText="1"/>
    </xf>
    <xf numFmtId="0" fontId="8" fillId="3" borderId="2" xfId="0" applyFont="1" applyFill="1" applyBorder="1" applyAlignment="1">
      <alignment horizontal="center" wrapText="1"/>
    </xf>
    <xf numFmtId="0" fontId="6" fillId="0" borderId="55" xfId="0" applyFont="1" applyBorder="1" applyAlignment="1">
      <alignment horizontal="left"/>
    </xf>
    <xf numFmtId="0" fontId="8" fillId="3" borderId="2" xfId="0" applyFont="1" applyFill="1" applyBorder="1" applyAlignment="1">
      <alignment horizontal="center" vertical="center" wrapText="1"/>
    </xf>
    <xf numFmtId="0" fontId="6" fillId="4" borderId="0" xfId="0" applyFont="1" applyFill="1" applyBorder="1" applyAlignment="1">
      <alignment horizontal="center"/>
    </xf>
    <xf numFmtId="3" fontId="6" fillId="2" borderId="26" xfId="0" applyNumberFormat="1" applyFont="1" applyFill="1" applyBorder="1" applyAlignment="1">
      <alignment horizontal="center" vertical="center"/>
    </xf>
    <xf numFmtId="3" fontId="6" fillId="2" borderId="27" xfId="0" applyNumberFormat="1" applyFont="1" applyFill="1" applyBorder="1" applyAlignment="1">
      <alignment horizontal="center" vertical="center"/>
    </xf>
    <xf numFmtId="3" fontId="6" fillId="2" borderId="28" xfId="0" applyNumberFormat="1" applyFont="1" applyFill="1" applyBorder="1" applyAlignment="1">
      <alignment horizontal="center" vertical="center"/>
    </xf>
    <xf numFmtId="0" fontId="6" fillId="4" borderId="2" xfId="0" applyFont="1" applyFill="1" applyBorder="1" applyAlignment="1">
      <alignment horizontal="center" vertical="center"/>
    </xf>
    <xf numFmtId="0" fontId="8" fillId="3" borderId="2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6" fillId="4" borderId="47" xfId="0" applyFont="1" applyFill="1" applyBorder="1" applyAlignment="1">
      <alignment horizontal="center" vertical="center"/>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9"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4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8" fillId="3" borderId="0" xfId="0" applyFont="1" applyFill="1"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8" fillId="0" borderId="20" xfId="0"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3" fillId="11" borderId="0" xfId="0" applyFont="1" applyFill="1" applyAlignment="1">
      <alignment horizontal="center"/>
    </xf>
    <xf numFmtId="0" fontId="2" fillId="11" borderId="0" xfId="0" applyFont="1" applyFill="1" applyAlignment="1">
      <alignment horizontal="center"/>
    </xf>
    <xf numFmtId="0" fontId="9" fillId="11" borderId="0" xfId="0" applyFont="1" applyFill="1" applyAlignment="1">
      <alignment horizontal="left" vertical="center" wrapText="1"/>
    </xf>
    <xf numFmtId="0" fontId="4" fillId="13" borderId="22" xfId="0" applyFont="1" applyFill="1" applyBorder="1" applyAlignment="1">
      <alignment horizontal="center" vertical="center" wrapText="1"/>
    </xf>
    <xf numFmtId="0" fontId="5" fillId="13" borderId="20" xfId="0" applyFont="1" applyFill="1" applyBorder="1" applyAlignment="1">
      <alignment horizontal="center" vertical="center"/>
    </xf>
    <xf numFmtId="0" fontId="5" fillId="13" borderId="24" xfId="0" applyFont="1" applyFill="1" applyBorder="1" applyAlignment="1">
      <alignment horizontal="center" vertical="center"/>
    </xf>
    <xf numFmtId="0" fontId="6" fillId="13" borderId="1"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left" wrapText="1"/>
    </xf>
    <xf numFmtId="0" fontId="6" fillId="0" borderId="2" xfId="0" applyFont="1" applyFill="1" applyBorder="1" applyAlignment="1">
      <alignment horizontal="left" wrapText="1"/>
    </xf>
    <xf numFmtId="0" fontId="7" fillId="2" borderId="22" xfId="0" applyFont="1" applyFill="1" applyBorder="1" applyAlignment="1">
      <alignment horizontal="center" vertical="center" textRotation="90"/>
    </xf>
    <xf numFmtId="0" fontId="7" fillId="2" borderId="1" xfId="0" applyFont="1" applyFill="1" applyBorder="1" applyAlignment="1">
      <alignment horizontal="center" vertical="center" textRotation="90"/>
    </xf>
    <xf numFmtId="0" fontId="7" fillId="2" borderId="21" xfId="0" applyFont="1" applyFill="1" applyBorder="1" applyAlignment="1">
      <alignment horizontal="center" vertical="center" textRotation="90"/>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6" fillId="2" borderId="22" xfId="0" applyFont="1" applyFill="1" applyBorder="1" applyAlignment="1">
      <alignment horizontal="center" wrapText="1"/>
    </xf>
    <xf numFmtId="0" fontId="6" fillId="2" borderId="20" xfId="0" applyFont="1" applyFill="1" applyBorder="1" applyAlignment="1">
      <alignment horizontal="center"/>
    </xf>
    <xf numFmtId="0" fontId="6" fillId="2" borderId="24" xfId="0" applyFont="1" applyFill="1" applyBorder="1" applyAlignment="1">
      <alignment horizontal="center"/>
    </xf>
    <xf numFmtId="0" fontId="11" fillId="3" borderId="0" xfId="0" applyFont="1" applyFill="1" applyAlignment="1">
      <alignment horizontal="center"/>
    </xf>
    <xf numFmtId="0" fontId="10" fillId="4" borderId="1" xfId="0" applyFont="1" applyFill="1" applyBorder="1" applyAlignment="1">
      <alignment horizontal="center" vertical="center"/>
    </xf>
    <xf numFmtId="0" fontId="10" fillId="4" borderId="0" xfId="0" applyFont="1" applyFill="1" applyBorder="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1" fontId="7" fillId="4" borderId="0" xfId="0" applyNumberFormat="1" applyFont="1" applyFill="1" applyAlignment="1">
      <alignment horizontal="center" vertical="center"/>
    </xf>
    <xf numFmtId="0" fontId="6" fillId="4" borderId="0" xfId="0" applyFont="1" applyFill="1" applyAlignment="1">
      <alignment horizontal="center" vertical="center"/>
    </xf>
    <xf numFmtId="0" fontId="5" fillId="0" borderId="0" xfId="0" applyFont="1" applyAlignment="1">
      <alignment horizont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6" fillId="11" borderId="0" xfId="0" applyFont="1" applyFill="1" applyAlignment="1">
      <alignment horizontal="left"/>
    </xf>
    <xf numFmtId="0" fontId="10" fillId="4" borderId="1"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6" fillId="4" borderId="0" xfId="0" applyFont="1" applyFill="1" applyAlignment="1">
      <alignment horizontal="center" vertical="center" wrapText="1"/>
    </xf>
    <xf numFmtId="0" fontId="6" fillId="4" borderId="2" xfId="0" applyFont="1" applyFill="1" applyBorder="1" applyAlignment="1">
      <alignment horizontal="center" vertical="center" wrapText="1"/>
    </xf>
    <xf numFmtId="4" fontId="6" fillId="4" borderId="12" xfId="0" applyNumberFormat="1" applyFont="1" applyFill="1" applyBorder="1" applyAlignment="1">
      <alignment horizontal="center" vertical="center"/>
    </xf>
    <xf numFmtId="4" fontId="6" fillId="4" borderId="2" xfId="0" applyNumberFormat="1" applyFont="1" applyFill="1" applyBorder="1" applyAlignment="1">
      <alignment horizontal="center" vertical="center"/>
    </xf>
    <xf numFmtId="0" fontId="13" fillId="3" borderId="0" xfId="0" applyFont="1" applyFill="1" applyAlignment="1">
      <alignment horizontal="center"/>
    </xf>
    <xf numFmtId="0" fontId="6" fillId="4" borderId="0" xfId="0" applyFont="1" applyFill="1" applyAlignment="1">
      <alignment horizontal="left" wrapText="1"/>
    </xf>
    <xf numFmtId="0" fontId="6" fillId="4" borderId="0" xfId="0" applyFont="1" applyFill="1" applyAlignment="1">
      <alignment horizontal="left"/>
    </xf>
    <xf numFmtId="0" fontId="8" fillId="3" borderId="0" xfId="0" applyFont="1" applyFill="1" applyAlignment="1">
      <alignment horizontal="center"/>
    </xf>
    <xf numFmtId="2" fontId="6" fillId="4" borderId="1" xfId="0" applyNumberFormat="1" applyFont="1" applyFill="1" applyBorder="1" applyAlignment="1">
      <alignment horizontal="center"/>
    </xf>
    <xf numFmtId="2" fontId="6" fillId="4" borderId="2" xfId="0" applyNumberFormat="1" applyFont="1" applyFill="1" applyBorder="1" applyAlignment="1">
      <alignment horizontal="center"/>
    </xf>
    <xf numFmtId="3" fontId="6" fillId="4" borderId="46" xfId="0" applyNumberFormat="1" applyFont="1" applyFill="1" applyBorder="1" applyAlignment="1">
      <alignment horizontal="center"/>
    </xf>
    <xf numFmtId="0" fontId="6" fillId="4" borderId="1" xfId="0" applyFont="1" applyFill="1" applyBorder="1" applyAlignment="1">
      <alignment horizontal="center" vertical="center"/>
    </xf>
    <xf numFmtId="0" fontId="6" fillId="4" borderId="0" xfId="0" applyFont="1" applyFill="1" applyBorder="1" applyAlignment="1">
      <alignment horizontal="center" vertical="center"/>
    </xf>
    <xf numFmtId="164" fontId="4" fillId="4" borderId="0" xfId="0" applyNumberFormat="1" applyFont="1" applyFill="1" applyAlignment="1">
      <alignment horizontal="center" vertical="center"/>
    </xf>
    <xf numFmtId="0" fontId="8" fillId="3" borderId="0" xfId="0" applyFont="1" applyFill="1" applyAlignment="1">
      <alignment horizontal="center" wrapText="1"/>
    </xf>
    <xf numFmtId="2" fontId="6" fillId="2" borderId="1" xfId="0" applyNumberFormat="1" applyFont="1" applyFill="1" applyBorder="1" applyAlignment="1">
      <alignment horizontal="center" vertical="center"/>
    </xf>
    <xf numFmtId="2" fontId="6" fillId="2" borderId="2" xfId="0" applyNumberFormat="1" applyFont="1" applyFill="1" applyBorder="1" applyAlignment="1">
      <alignment horizontal="center" vertical="center"/>
    </xf>
    <xf numFmtId="0" fontId="7" fillId="4" borderId="0" xfId="0" applyFont="1" applyFill="1" applyAlignment="1">
      <alignment horizontal="center" vertical="center"/>
    </xf>
    <xf numFmtId="0" fontId="7" fillId="4" borderId="3" xfId="0" applyFont="1" applyFill="1" applyBorder="1" applyAlignment="1">
      <alignment horizontal="center" vertical="center"/>
    </xf>
    <xf numFmtId="0" fontId="6" fillId="4" borderId="0" xfId="0" applyFont="1" applyFill="1" applyAlignment="1">
      <alignment horizontal="center"/>
    </xf>
    <xf numFmtId="164" fontId="6" fillId="4" borderId="0" xfId="0" applyNumberFormat="1" applyFont="1" applyFill="1" applyAlignment="1">
      <alignment horizontal="center"/>
    </xf>
    <xf numFmtId="0" fontId="6" fillId="4" borderId="23" xfId="0" applyFont="1" applyFill="1" applyBorder="1" applyAlignment="1">
      <alignment horizontal="center" vertical="center"/>
    </xf>
    <xf numFmtId="0" fontId="6" fillId="4" borderId="3" xfId="0" applyFont="1" applyFill="1" applyBorder="1" applyAlignment="1">
      <alignment horizontal="center" vertical="center"/>
    </xf>
    <xf numFmtId="0" fontId="7" fillId="3" borderId="0" xfId="0" applyFont="1" applyFill="1" applyAlignment="1">
      <alignment horizontal="center"/>
    </xf>
    <xf numFmtId="0" fontId="6" fillId="11" borderId="0" xfId="0" applyFont="1" applyFill="1" applyAlignment="1">
      <alignment horizontal="center" vertical="center" wrapText="1"/>
    </xf>
    <xf numFmtId="0" fontId="8" fillId="3" borderId="1" xfId="0" applyFont="1" applyFill="1" applyBorder="1" applyAlignment="1">
      <alignment horizontal="center"/>
    </xf>
    <xf numFmtId="0" fontId="8" fillId="3" borderId="2" xfId="0" applyFont="1" applyFill="1" applyBorder="1" applyAlignment="1">
      <alignment horizontal="center"/>
    </xf>
    <xf numFmtId="0" fontId="6" fillId="4" borderId="1" xfId="0" applyFont="1" applyFill="1" applyBorder="1" applyAlignment="1">
      <alignment horizontal="left"/>
    </xf>
    <xf numFmtId="0" fontId="6" fillId="4" borderId="0" xfId="0" applyFont="1" applyFill="1" applyBorder="1" applyAlignment="1">
      <alignment horizontal="left"/>
    </xf>
    <xf numFmtId="0" fontId="6" fillId="4" borderId="22" xfId="0" applyFont="1" applyFill="1" applyBorder="1" applyAlignment="1">
      <alignment horizontal="center"/>
    </xf>
    <xf numFmtId="0" fontId="6" fillId="4" borderId="20" xfId="0" applyFont="1" applyFill="1" applyBorder="1" applyAlignment="1">
      <alignment horizontal="center"/>
    </xf>
    <xf numFmtId="8" fontId="7" fillId="4" borderId="0" xfId="0" applyNumberFormat="1" applyFont="1" applyFill="1" applyAlignment="1">
      <alignment horizontal="center"/>
    </xf>
  </cellXfs>
  <cellStyles count="4">
    <cellStyle name="Prozent 2" xfId="2" xr:uid="{70B06725-B016-4F4D-9185-AFB44CEC42CD}"/>
    <cellStyle name="Standard" xfId="0" builtinId="0"/>
    <cellStyle name="Standard 2" xfId="1" xr:uid="{127F5C85-7138-49EA-817B-DD6FC1939C2B}"/>
    <cellStyle name="Währung 2" xfId="3" xr:uid="{7C0BCCFA-D0D2-4BE3-A073-BC4EA2C20373}"/>
  </cellStyles>
  <dxfs count="0"/>
  <tableStyles count="0" defaultTableStyle="TableStyleMedium2" defaultPivotStyle="PivotStyleLight16"/>
  <colors>
    <mruColors>
      <color rgb="FF33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rlu/Documents/99_LD/Gr&#252;n/01_PV%20Oldenburg/PV%20Wiki/Berechnungsmodule/Angebot%20Luxor%20330W.%208,25Kw%20neu.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gabe-&gt;&gt;"/>
      <sheetName val="Eingabemaske"/>
      <sheetName val="Konfiguration Angebot"/>
      <sheetName val="Ausgabe-&gt;&gt;"/>
      <sheetName val="Anschreiben"/>
      <sheetName val="Deckblatt"/>
      <sheetName val="Berechnung Deckblatt"/>
      <sheetName val="Angebot"/>
      <sheetName val="Wirtschaftlichkeitsprognose"/>
      <sheetName val="E-A-Rechnung"/>
      <sheetName val="Datenbank-&gt;&gt;"/>
      <sheetName val="Anhang"/>
      <sheetName val="Freiblatt"/>
      <sheetName val="Stammdaten Parameter"/>
      <sheetName val="Stammdatentabelle"/>
      <sheetName val="Hilfstabellen"/>
      <sheetName val="Tabelle1"/>
    </sheetNames>
    <sheetDataSet>
      <sheetData sheetId="0"/>
      <sheetData sheetId="1">
        <row r="19">
          <cell r="C19" t="str">
            <v>Lutz Dröge</v>
          </cell>
        </row>
      </sheetData>
      <sheetData sheetId="2"/>
      <sheetData sheetId="3"/>
      <sheetData sheetId="4"/>
      <sheetData sheetId="5"/>
      <sheetData sheetId="6">
        <row r="6">
          <cell r="C6">
            <v>1920</v>
          </cell>
        </row>
      </sheetData>
      <sheetData sheetId="7"/>
      <sheetData sheetId="8">
        <row r="22">
          <cell r="D22">
            <v>0.02</v>
          </cell>
        </row>
      </sheetData>
      <sheetData sheetId="9">
        <row r="10">
          <cell r="U10" t="str">
            <v>Jahres-faktor</v>
          </cell>
        </row>
        <row r="44">
          <cell r="E44">
            <v>1430.5526537399996</v>
          </cell>
          <cell r="F44">
            <v>0</v>
          </cell>
          <cell r="G44">
            <v>474.56343944441551</v>
          </cell>
          <cell r="I44">
            <v>11786.496060000001</v>
          </cell>
          <cell r="J44">
            <v>18180.459621084501</v>
          </cell>
        </row>
      </sheetData>
      <sheetData sheetId="10"/>
      <sheetData sheetId="11"/>
      <sheetData sheetId="12"/>
      <sheetData sheetId="13">
        <row r="16">
          <cell r="D16">
            <v>1.2E-2</v>
          </cell>
        </row>
      </sheetData>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151F-A0A4-4584-85B4-103C8820986F}">
  <dimension ref="A1:I35"/>
  <sheetViews>
    <sheetView tabSelected="1" workbookViewId="0">
      <selection activeCell="B35" sqref="B35"/>
    </sheetView>
  </sheetViews>
  <sheetFormatPr baseColWidth="10" defaultColWidth="8.83203125" defaultRowHeight="15"/>
  <cols>
    <col min="2" max="2" width="22.6640625" customWidth="1"/>
    <col min="3" max="3" width="18.33203125" customWidth="1"/>
  </cols>
  <sheetData>
    <row r="1" spans="1:9">
      <c r="A1" s="2"/>
      <c r="B1" s="2"/>
      <c r="C1" s="2"/>
      <c r="D1" s="2"/>
      <c r="E1" s="2"/>
      <c r="F1" s="2"/>
      <c r="G1" s="2"/>
      <c r="H1" s="2"/>
      <c r="I1" s="2"/>
    </row>
    <row r="2" spans="1:9" ht="16">
      <c r="A2" s="2"/>
      <c r="B2" s="199" t="s">
        <v>195</v>
      </c>
      <c r="C2" s="199"/>
      <c r="D2" s="199"/>
      <c r="E2" s="199"/>
      <c r="F2" s="199"/>
      <c r="G2" s="199"/>
      <c r="H2" s="199"/>
      <c r="I2" s="2"/>
    </row>
    <row r="3" spans="1:9" ht="31.5" customHeight="1">
      <c r="A3" s="2"/>
      <c r="B3" s="200" t="s">
        <v>198</v>
      </c>
      <c r="C3" s="200"/>
      <c r="D3" s="200"/>
      <c r="E3" s="200"/>
      <c r="F3" s="200"/>
      <c r="G3" s="200"/>
      <c r="H3" s="200"/>
      <c r="I3" s="2"/>
    </row>
    <row r="4" spans="1:9">
      <c r="A4" s="2"/>
      <c r="B4" s="3"/>
      <c r="C4" s="3"/>
      <c r="D4" s="3"/>
      <c r="E4" s="3"/>
      <c r="F4" s="3"/>
      <c r="G4" s="3"/>
      <c r="H4" s="3"/>
      <c r="I4" s="2"/>
    </row>
    <row r="5" spans="1:9">
      <c r="A5" s="2"/>
      <c r="B5" s="66" t="s">
        <v>174</v>
      </c>
      <c r="C5" s="3" t="s">
        <v>175</v>
      </c>
      <c r="D5" s="3"/>
      <c r="E5" s="182">
        <f>'1) Strombedarf - Anlagengröße'!B10</f>
        <v>0</v>
      </c>
      <c r="F5" s="55" t="s">
        <v>40</v>
      </c>
      <c r="G5" s="3"/>
      <c r="H5" s="3"/>
      <c r="I5" s="2"/>
    </row>
    <row r="6" spans="1:9">
      <c r="A6" s="2"/>
      <c r="B6" s="3"/>
      <c r="C6" s="3" t="s">
        <v>176</v>
      </c>
      <c r="D6" s="3"/>
      <c r="E6" s="196">
        <f>'1) Strombedarf - Anlagengröße'!H24</f>
        <v>0</v>
      </c>
      <c r="F6" s="55" t="s">
        <v>40</v>
      </c>
      <c r="G6" s="3"/>
      <c r="H6" s="3"/>
      <c r="I6" s="2"/>
    </row>
    <row r="7" spans="1:9">
      <c r="A7" s="2"/>
      <c r="B7" s="3"/>
      <c r="C7" s="3"/>
      <c r="D7" s="3"/>
      <c r="E7" s="55"/>
      <c r="F7" s="55"/>
      <c r="G7" s="3"/>
      <c r="H7" s="3"/>
      <c r="I7" s="2"/>
    </row>
    <row r="8" spans="1:9">
      <c r="A8" s="2"/>
      <c r="B8" s="3"/>
      <c r="C8" s="3" t="s">
        <v>177</v>
      </c>
      <c r="D8" s="3"/>
      <c r="E8" s="183">
        <f>'2) Dachfläche - Ertrag'!L10</f>
        <v>0</v>
      </c>
      <c r="F8" s="55" t="s">
        <v>179</v>
      </c>
      <c r="G8" s="3"/>
      <c r="H8" s="3"/>
      <c r="I8" s="2"/>
    </row>
    <row r="9" spans="1:9">
      <c r="A9" s="2"/>
      <c r="B9" s="3"/>
      <c r="C9" s="3"/>
      <c r="D9" s="3"/>
      <c r="E9" s="3"/>
      <c r="F9" s="3"/>
      <c r="G9" s="3"/>
      <c r="H9" s="3"/>
      <c r="I9" s="2"/>
    </row>
    <row r="10" spans="1:9">
      <c r="A10" s="2"/>
      <c r="B10" s="3"/>
      <c r="C10" s="3"/>
      <c r="D10" s="3"/>
      <c r="E10" s="3"/>
      <c r="F10" s="3"/>
      <c r="G10" s="3"/>
      <c r="H10" s="3"/>
      <c r="I10" s="2"/>
    </row>
    <row r="11" spans="1:9">
      <c r="A11" s="2"/>
      <c r="B11" s="66" t="s">
        <v>28</v>
      </c>
      <c r="C11" s="3" t="s">
        <v>178</v>
      </c>
      <c r="D11" s="184">
        <f>'2) Dachfläche - Ertrag'!L14</f>
        <v>0</v>
      </c>
      <c r="E11" s="3" t="s">
        <v>182</v>
      </c>
      <c r="F11" s="3"/>
      <c r="G11" s="183">
        <f>D11*380/1000</f>
        <v>0</v>
      </c>
      <c r="H11" s="3" t="s">
        <v>180</v>
      </c>
      <c r="I11" s="2"/>
    </row>
    <row r="12" spans="1:9">
      <c r="A12" s="2"/>
      <c r="B12" s="3"/>
      <c r="C12" s="3"/>
      <c r="D12" s="55"/>
      <c r="E12" s="3"/>
      <c r="F12" s="3"/>
      <c r="G12" s="183"/>
      <c r="H12" s="3"/>
      <c r="I12" s="2"/>
    </row>
    <row r="13" spans="1:9">
      <c r="A13" s="2"/>
      <c r="B13" s="3"/>
      <c r="C13" s="3" t="s">
        <v>181</v>
      </c>
      <c r="D13" s="194">
        <f>'2) Dachfläche - Ertrag'!L16</f>
        <v>0</v>
      </c>
      <c r="E13" s="3" t="s">
        <v>182</v>
      </c>
      <c r="F13" s="3"/>
      <c r="G13" s="195">
        <f>D13*380/1000</f>
        <v>0</v>
      </c>
      <c r="H13" s="3" t="s">
        <v>180</v>
      </c>
      <c r="I13" s="2"/>
    </row>
    <row r="14" spans="1:9">
      <c r="A14" s="2"/>
      <c r="B14" s="3"/>
      <c r="C14" s="3"/>
      <c r="D14" s="3"/>
      <c r="E14" s="3"/>
      <c r="F14" s="3"/>
      <c r="G14" s="3"/>
      <c r="H14" s="3"/>
      <c r="I14" s="2"/>
    </row>
    <row r="15" spans="1:9">
      <c r="A15" s="2"/>
      <c r="B15" s="3"/>
      <c r="C15" s="3"/>
      <c r="D15" s="3"/>
      <c r="E15" s="3"/>
      <c r="F15" s="3"/>
      <c r="G15" s="3"/>
      <c r="H15" s="3"/>
      <c r="I15" s="2"/>
    </row>
    <row r="16" spans="1:9">
      <c r="A16" s="2"/>
      <c r="B16" s="66" t="s">
        <v>48</v>
      </c>
      <c r="C16" s="3" t="s">
        <v>183</v>
      </c>
      <c r="D16" s="3"/>
      <c r="E16" s="3"/>
      <c r="F16" s="198">
        <f>'3) Kosten &amp; Förderung'!J10</f>
        <v>0</v>
      </c>
      <c r="G16" s="198"/>
      <c r="H16" s="55" t="s">
        <v>187</v>
      </c>
      <c r="I16" s="2"/>
    </row>
    <row r="17" spans="1:9">
      <c r="A17" s="2"/>
      <c r="B17" s="3"/>
      <c r="C17" s="3" t="s">
        <v>184</v>
      </c>
      <c r="D17" s="3"/>
      <c r="E17" s="3"/>
      <c r="F17" s="198">
        <f>'3) Kosten &amp; Förderung'!J12</f>
        <v>0</v>
      </c>
      <c r="G17" s="198"/>
      <c r="H17" s="55" t="s">
        <v>187</v>
      </c>
      <c r="I17" s="2"/>
    </row>
    <row r="18" spans="1:9">
      <c r="A18" s="2"/>
      <c r="B18" s="3"/>
      <c r="C18" s="3" t="s">
        <v>185</v>
      </c>
      <c r="D18" s="3"/>
      <c r="E18" s="3"/>
      <c r="F18" s="198">
        <f>'3) Kosten &amp; Förderung'!J14</f>
        <v>0</v>
      </c>
      <c r="G18" s="198"/>
      <c r="H18" s="55" t="s">
        <v>187</v>
      </c>
      <c r="I18" s="2"/>
    </row>
    <row r="19" spans="1:9">
      <c r="A19" s="2"/>
      <c r="B19" s="3"/>
      <c r="C19" s="24" t="s">
        <v>186</v>
      </c>
      <c r="D19" s="24"/>
      <c r="E19" s="24"/>
      <c r="F19" s="201">
        <f>'3) Kosten &amp; Förderung'!J21+'3) Kosten &amp; Förderung'!J22</f>
        <v>0</v>
      </c>
      <c r="G19" s="201"/>
      <c r="H19" s="185" t="s">
        <v>187</v>
      </c>
      <c r="I19" s="2"/>
    </row>
    <row r="20" spans="1:9">
      <c r="A20" s="2"/>
      <c r="B20" s="3"/>
      <c r="C20" s="66" t="s">
        <v>123</v>
      </c>
      <c r="D20" s="3"/>
      <c r="E20" s="3"/>
      <c r="F20" s="197">
        <f>SUM(F16:G18)-F19</f>
        <v>0</v>
      </c>
      <c r="G20" s="197"/>
      <c r="H20" s="55" t="s">
        <v>187</v>
      </c>
      <c r="I20" s="2"/>
    </row>
    <row r="21" spans="1:9">
      <c r="A21" s="2"/>
      <c r="B21" s="3"/>
      <c r="C21" s="3"/>
      <c r="D21" s="3"/>
      <c r="E21" s="3"/>
      <c r="F21" s="3"/>
      <c r="G21" s="3"/>
      <c r="H21" s="3"/>
      <c r="I21" s="2"/>
    </row>
    <row r="22" spans="1:9">
      <c r="A22" s="2"/>
      <c r="B22" s="3"/>
      <c r="C22" s="3"/>
      <c r="D22" s="3"/>
      <c r="E22" s="3"/>
      <c r="F22" s="3"/>
      <c r="G22" s="3"/>
      <c r="H22" s="3"/>
      <c r="I22" s="2"/>
    </row>
    <row r="23" spans="1:9">
      <c r="A23" s="2"/>
      <c r="B23" s="66" t="s">
        <v>188</v>
      </c>
      <c r="C23" s="3" t="s">
        <v>189</v>
      </c>
      <c r="D23" s="3"/>
      <c r="E23" s="3"/>
      <c r="F23" s="197">
        <f>'4) Jährliche Erlöse'!J14</f>
        <v>0</v>
      </c>
      <c r="G23" s="197"/>
      <c r="H23" s="55" t="s">
        <v>187</v>
      </c>
      <c r="I23" s="2"/>
    </row>
    <row r="24" spans="1:9">
      <c r="A24" s="2"/>
      <c r="B24" s="3"/>
      <c r="C24" s="3"/>
      <c r="D24" s="3"/>
      <c r="E24" s="3"/>
      <c r="F24" s="193"/>
      <c r="G24" s="193"/>
      <c r="H24" s="3"/>
      <c r="I24" s="2"/>
    </row>
    <row r="25" spans="1:9">
      <c r="A25" s="2"/>
      <c r="B25" s="3"/>
      <c r="C25" s="3" t="s">
        <v>190</v>
      </c>
      <c r="D25" s="3"/>
      <c r="E25" s="3"/>
      <c r="F25" s="197">
        <f>'4) Jährliche Erlöse'!J20</f>
        <v>0</v>
      </c>
      <c r="G25" s="197"/>
      <c r="H25" s="55" t="s">
        <v>187</v>
      </c>
      <c r="I25" s="2"/>
    </row>
    <row r="26" spans="1:9">
      <c r="A26" s="2"/>
      <c r="B26" s="3"/>
      <c r="C26" s="3"/>
      <c r="D26" s="3"/>
      <c r="E26" s="3"/>
      <c r="F26" s="193"/>
      <c r="G26" s="193"/>
      <c r="H26" s="3"/>
      <c r="I26" s="2"/>
    </row>
    <row r="27" spans="1:9">
      <c r="A27" s="2"/>
      <c r="B27" s="3"/>
      <c r="C27" s="3"/>
      <c r="D27" s="3"/>
      <c r="E27" s="3"/>
      <c r="F27" s="193"/>
      <c r="G27" s="193"/>
      <c r="H27" s="3"/>
      <c r="I27" s="2"/>
    </row>
    <row r="28" spans="1:9">
      <c r="A28" s="2"/>
      <c r="B28" s="66" t="s">
        <v>77</v>
      </c>
      <c r="C28" s="3" t="s">
        <v>191</v>
      </c>
      <c r="D28" s="3"/>
      <c r="E28" s="3"/>
      <c r="F28" s="198">
        <f>'5) Finanzierung &amp; Bilanz'!K21</f>
        <v>-1200</v>
      </c>
      <c r="G28" s="198"/>
      <c r="H28" s="55" t="s">
        <v>187</v>
      </c>
      <c r="I28" s="2"/>
    </row>
    <row r="29" spans="1:9">
      <c r="A29" s="2"/>
      <c r="B29" s="3"/>
      <c r="C29" s="3"/>
      <c r="D29" s="3"/>
      <c r="E29" s="3"/>
      <c r="F29" s="193"/>
      <c r="G29" s="193"/>
      <c r="H29" s="3"/>
      <c r="I29" s="2"/>
    </row>
    <row r="30" spans="1:9">
      <c r="A30" s="2"/>
      <c r="B30" s="3"/>
      <c r="C30" s="3" t="s">
        <v>192</v>
      </c>
      <c r="D30" s="3"/>
      <c r="E30" s="3"/>
      <c r="F30" s="198">
        <f>'5) Finanzierung &amp; Bilanz'!K27</f>
        <v>-1900</v>
      </c>
      <c r="G30" s="198"/>
      <c r="H30" s="55" t="s">
        <v>187</v>
      </c>
      <c r="I30" s="2"/>
    </row>
    <row r="31" spans="1:9">
      <c r="A31" s="2"/>
      <c r="B31" s="3"/>
      <c r="C31" s="3"/>
      <c r="D31" s="3"/>
      <c r="E31" s="3"/>
      <c r="F31" s="193"/>
      <c r="G31" s="193"/>
      <c r="H31" s="3"/>
      <c r="I31" s="2"/>
    </row>
    <row r="32" spans="1:9">
      <c r="A32" s="2"/>
      <c r="B32" s="3"/>
      <c r="C32" s="3" t="s">
        <v>193</v>
      </c>
      <c r="D32" s="55">
        <f>'5) Finanzierung &amp; Bilanz'!J14</f>
        <v>25</v>
      </c>
      <c r="E32" s="3" t="s">
        <v>194</v>
      </c>
      <c r="F32" s="198">
        <f>'5) Finanzierung &amp; Bilanz'!K33</f>
        <v>-2400</v>
      </c>
      <c r="G32" s="198"/>
      <c r="H32" s="55" t="s">
        <v>187</v>
      </c>
      <c r="I32" s="2"/>
    </row>
    <row r="33" spans="1:9">
      <c r="A33" s="2"/>
      <c r="B33" s="3"/>
      <c r="C33" s="3"/>
      <c r="D33" s="3"/>
      <c r="E33" s="3"/>
      <c r="F33" s="3"/>
      <c r="G33" s="3"/>
      <c r="H33" s="3"/>
      <c r="I33" s="2"/>
    </row>
    <row r="34" spans="1:9">
      <c r="A34" s="2"/>
      <c r="B34" s="2"/>
      <c r="C34" s="2"/>
      <c r="D34" s="2"/>
      <c r="E34" s="2"/>
      <c r="F34" s="2"/>
      <c r="G34" s="2"/>
      <c r="H34" s="2"/>
      <c r="I34" s="2"/>
    </row>
    <row r="35" spans="1:9">
      <c r="B35" t="s">
        <v>201</v>
      </c>
    </row>
  </sheetData>
  <mergeCells count="12">
    <mergeCell ref="F25:G25"/>
    <mergeCell ref="F28:G28"/>
    <mergeCell ref="F30:G30"/>
    <mergeCell ref="F32:G32"/>
    <mergeCell ref="B2:H2"/>
    <mergeCell ref="B3:H3"/>
    <mergeCell ref="F16:G16"/>
    <mergeCell ref="F17:G17"/>
    <mergeCell ref="F18:G18"/>
    <mergeCell ref="F19:G19"/>
    <mergeCell ref="F20:G20"/>
    <mergeCell ref="F23:G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1C1C8-9F9F-4A7C-B877-B848E6FC1727}">
  <dimension ref="A1:K25"/>
  <sheetViews>
    <sheetView zoomScaleNormal="100" workbookViewId="0">
      <selection activeCell="B15" sqref="B15:C15"/>
    </sheetView>
  </sheetViews>
  <sheetFormatPr baseColWidth="10" defaultColWidth="8.83203125" defaultRowHeight="15"/>
  <cols>
    <col min="2" max="2" width="38.5" customWidth="1"/>
    <col min="4" max="4" width="7.83203125" customWidth="1"/>
    <col min="5" max="5" width="27.1640625" customWidth="1"/>
    <col min="6" max="6" width="11.83203125" customWidth="1"/>
    <col min="7" max="7" width="7.83203125" customWidth="1"/>
    <col min="8" max="8" width="29.1640625" customWidth="1"/>
    <col min="9" max="9" width="10.83203125" customWidth="1"/>
  </cols>
  <sheetData>
    <row r="1" spans="1:11">
      <c r="A1" s="2"/>
      <c r="B1" s="2"/>
      <c r="C1" s="2"/>
      <c r="D1" s="2"/>
      <c r="E1" s="2"/>
      <c r="F1" s="2"/>
      <c r="G1" s="2"/>
      <c r="H1" s="2"/>
      <c r="I1" s="2"/>
      <c r="J1" s="2"/>
    </row>
    <row r="2" spans="1:11" ht="16">
      <c r="A2" s="2"/>
      <c r="B2" s="202" t="s">
        <v>107</v>
      </c>
      <c r="C2" s="203"/>
      <c r="D2" s="203"/>
      <c r="E2" s="203"/>
      <c r="F2" s="203"/>
      <c r="G2" s="203"/>
      <c r="H2" s="203"/>
      <c r="I2" s="204"/>
      <c r="J2" s="2"/>
    </row>
    <row r="3" spans="1:11" ht="7.25" customHeight="1">
      <c r="A3" s="2"/>
      <c r="B3" s="5"/>
      <c r="C3" s="6"/>
      <c r="D3" s="6"/>
      <c r="E3" s="6"/>
      <c r="F3" s="6"/>
      <c r="G3" s="6"/>
      <c r="H3" s="6"/>
      <c r="I3" s="7"/>
      <c r="J3" s="2"/>
    </row>
    <row r="4" spans="1:11" ht="57.5" customHeight="1">
      <c r="A4" s="2"/>
      <c r="B4" s="205" t="s">
        <v>132</v>
      </c>
      <c r="C4" s="206"/>
      <c r="D4" s="206"/>
      <c r="E4" s="206"/>
      <c r="F4" s="206"/>
      <c r="G4" s="206"/>
      <c r="H4" s="206"/>
      <c r="I4" s="207"/>
      <c r="J4" s="2"/>
    </row>
    <row r="5" spans="1:11" s="1" customFormat="1">
      <c r="A5" s="27"/>
      <c r="B5" s="8"/>
      <c r="C5" s="9"/>
      <c r="D5" s="9"/>
      <c r="E5" s="9"/>
      <c r="F5" s="9"/>
      <c r="G5" s="9"/>
      <c r="H5" s="9"/>
      <c r="I5" s="10"/>
      <c r="J5" s="27"/>
    </row>
    <row r="6" spans="1:11" s="1" customFormat="1">
      <c r="A6" s="27"/>
      <c r="B6" s="11" t="s">
        <v>131</v>
      </c>
      <c r="C6" s="4"/>
      <c r="D6" s="217" t="s">
        <v>150</v>
      </c>
      <c r="E6" s="211"/>
      <c r="F6" s="211"/>
      <c r="G6" s="211"/>
      <c r="H6" s="211"/>
      <c r="I6" s="212"/>
      <c r="J6" s="27"/>
    </row>
    <row r="7" spans="1:11" s="1" customFormat="1">
      <c r="A7" s="27"/>
      <c r="B7" s="69" t="s">
        <v>160</v>
      </c>
      <c r="C7" s="65"/>
      <c r="D7" s="217" t="s">
        <v>130</v>
      </c>
      <c r="E7" s="211"/>
      <c r="F7" s="211"/>
      <c r="G7" s="211"/>
      <c r="H7" s="211"/>
      <c r="I7" s="212"/>
      <c r="J7" s="67"/>
      <c r="K7" s="68"/>
    </row>
    <row r="8" spans="1:11" s="1" customFormat="1">
      <c r="A8" s="27"/>
      <c r="B8" s="12"/>
      <c r="C8" s="13"/>
      <c r="D8" s="13"/>
      <c r="E8" s="13"/>
      <c r="F8" s="13"/>
      <c r="G8" s="13"/>
      <c r="H8" s="13"/>
      <c r="I8" s="14"/>
      <c r="J8" s="27"/>
    </row>
    <row r="9" spans="1:11" ht="30" customHeight="1">
      <c r="A9" s="2"/>
      <c r="B9" s="213" t="s">
        <v>18</v>
      </c>
      <c r="C9" s="214"/>
      <c r="D9" s="15"/>
      <c r="E9" s="214" t="s">
        <v>6</v>
      </c>
      <c r="F9" s="214"/>
      <c r="G9" s="15"/>
      <c r="H9" s="215" t="s">
        <v>7</v>
      </c>
      <c r="I9" s="216"/>
      <c r="J9" s="2"/>
    </row>
    <row r="10" spans="1:11">
      <c r="A10" s="2"/>
      <c r="B10" s="4"/>
      <c r="C10" s="16" t="s">
        <v>5</v>
      </c>
      <c r="D10" s="15"/>
      <c r="E10" s="219">
        <v>1.1000000000000001</v>
      </c>
      <c r="F10" s="219"/>
      <c r="G10" s="15"/>
      <c r="H10" s="18">
        <f>B10*E10</f>
        <v>0</v>
      </c>
      <c r="I10" s="19" t="s">
        <v>5</v>
      </c>
      <c r="J10" s="2"/>
    </row>
    <row r="11" spans="1:11">
      <c r="A11" s="2"/>
      <c r="B11" s="20"/>
      <c r="C11" s="15"/>
      <c r="D11" s="15"/>
      <c r="E11" s="15"/>
      <c r="F11" s="15"/>
      <c r="G11" s="15"/>
      <c r="H11" s="15"/>
      <c r="I11" s="21"/>
      <c r="J11" s="2"/>
    </row>
    <row r="12" spans="1:11">
      <c r="A12" s="2"/>
      <c r="B12" s="210" t="s">
        <v>105</v>
      </c>
      <c r="C12" s="211"/>
      <c r="D12" s="211"/>
      <c r="E12" s="211"/>
      <c r="F12" s="211"/>
      <c r="G12" s="211"/>
      <c r="H12" s="211"/>
      <c r="I12" s="212"/>
      <c r="J12" s="2"/>
    </row>
    <row r="13" spans="1:11" ht="30" customHeight="1">
      <c r="A13" s="2"/>
      <c r="B13" s="213" t="s">
        <v>80</v>
      </c>
      <c r="C13" s="214"/>
      <c r="D13" s="15"/>
      <c r="E13" s="214" t="s">
        <v>8</v>
      </c>
      <c r="F13" s="214"/>
      <c r="G13" s="15"/>
      <c r="H13" s="214" t="s">
        <v>10</v>
      </c>
      <c r="I13" s="218"/>
      <c r="J13" s="2"/>
    </row>
    <row r="14" spans="1:11">
      <c r="A14" s="2"/>
      <c r="B14" s="208" t="s">
        <v>9</v>
      </c>
      <c r="C14" s="209"/>
      <c r="D14" s="15"/>
      <c r="E14" s="18">
        <v>1400</v>
      </c>
      <c r="F14" s="16" t="s">
        <v>5</v>
      </c>
      <c r="G14" s="15"/>
      <c r="H14" s="220"/>
      <c r="I14" s="223" t="s">
        <v>5</v>
      </c>
      <c r="J14" s="2"/>
    </row>
    <row r="15" spans="1:11">
      <c r="A15" s="2"/>
      <c r="B15" s="208" t="s">
        <v>11</v>
      </c>
      <c r="C15" s="209"/>
      <c r="D15" s="15"/>
      <c r="E15" s="18">
        <v>1800</v>
      </c>
      <c r="F15" s="16" t="s">
        <v>5</v>
      </c>
      <c r="G15" s="15"/>
      <c r="H15" s="221"/>
      <c r="I15" s="223"/>
      <c r="J15" s="2"/>
    </row>
    <row r="16" spans="1:11">
      <c r="A16" s="2"/>
      <c r="B16" s="208" t="s">
        <v>12</v>
      </c>
      <c r="C16" s="209"/>
      <c r="D16" s="15"/>
      <c r="E16" s="18">
        <v>2200</v>
      </c>
      <c r="F16" s="16" t="s">
        <v>5</v>
      </c>
      <c r="G16" s="15"/>
      <c r="H16" s="222"/>
      <c r="I16" s="223"/>
      <c r="J16" s="2"/>
    </row>
    <row r="17" spans="1:10">
      <c r="A17" s="2"/>
      <c r="B17" s="20"/>
      <c r="C17" s="15"/>
      <c r="D17" s="15"/>
      <c r="E17" s="15"/>
      <c r="F17" s="15"/>
      <c r="G17" s="15"/>
      <c r="H17" s="15"/>
      <c r="I17" s="21"/>
      <c r="J17" s="2"/>
    </row>
    <row r="18" spans="1:10">
      <c r="A18" s="2"/>
      <c r="B18" s="210" t="s">
        <v>106</v>
      </c>
      <c r="C18" s="211"/>
      <c r="D18" s="211"/>
      <c r="E18" s="211"/>
      <c r="F18" s="211"/>
      <c r="G18" s="211"/>
      <c r="H18" s="211"/>
      <c r="I18" s="212"/>
      <c r="J18" s="2"/>
    </row>
    <row r="19" spans="1:10" ht="30" customHeight="1">
      <c r="A19" s="2"/>
      <c r="B19" s="213" t="s">
        <v>13</v>
      </c>
      <c r="C19" s="214"/>
      <c r="D19" s="15"/>
      <c r="E19" s="214" t="s">
        <v>8</v>
      </c>
      <c r="F19" s="214"/>
      <c r="G19" s="15"/>
      <c r="H19" s="214" t="s">
        <v>17</v>
      </c>
      <c r="I19" s="218"/>
      <c r="J19" s="2"/>
    </row>
    <row r="20" spans="1:10">
      <c r="A20" s="2"/>
      <c r="B20" s="208" t="s">
        <v>14</v>
      </c>
      <c r="C20" s="209"/>
      <c r="D20" s="15"/>
      <c r="E20" s="18">
        <v>3000</v>
      </c>
      <c r="F20" s="16" t="s">
        <v>5</v>
      </c>
      <c r="G20" s="15"/>
      <c r="H20" s="220"/>
      <c r="I20" s="223" t="s">
        <v>5</v>
      </c>
      <c r="J20" s="2"/>
    </row>
    <row r="21" spans="1:10">
      <c r="A21" s="2"/>
      <c r="B21" s="208" t="s">
        <v>15</v>
      </c>
      <c r="C21" s="209"/>
      <c r="D21" s="15"/>
      <c r="E21" s="18">
        <v>5000</v>
      </c>
      <c r="F21" s="16" t="s">
        <v>5</v>
      </c>
      <c r="G21" s="15"/>
      <c r="H21" s="221"/>
      <c r="I21" s="223"/>
      <c r="J21" s="2"/>
    </row>
    <row r="22" spans="1:10">
      <c r="A22" s="2"/>
      <c r="B22" s="208" t="s">
        <v>16</v>
      </c>
      <c r="C22" s="209"/>
      <c r="D22" s="15"/>
      <c r="E22" s="18">
        <v>7000</v>
      </c>
      <c r="F22" s="16" t="s">
        <v>5</v>
      </c>
      <c r="G22" s="15"/>
      <c r="H22" s="222"/>
      <c r="I22" s="223"/>
      <c r="J22" s="2"/>
    </row>
    <row r="23" spans="1:10">
      <c r="A23" s="2"/>
      <c r="B23" s="20"/>
      <c r="C23" s="15"/>
      <c r="D23" s="15"/>
      <c r="E23" s="15"/>
      <c r="F23" s="15"/>
      <c r="G23" s="15"/>
      <c r="H23" s="15"/>
      <c r="I23" s="21"/>
      <c r="J23" s="2"/>
    </row>
    <row r="24" spans="1:10" ht="30.75" customHeight="1">
      <c r="A24" s="2"/>
      <c r="B24" s="224" t="s">
        <v>19</v>
      </c>
      <c r="C24" s="225"/>
      <c r="D24" s="23"/>
      <c r="E24" s="225" t="s">
        <v>20</v>
      </c>
      <c r="F24" s="225"/>
      <c r="G24" s="24"/>
      <c r="H24" s="25">
        <f>H10+H14+H20</f>
        <v>0</v>
      </c>
      <c r="I24" s="26" t="s">
        <v>5</v>
      </c>
      <c r="J24" s="2"/>
    </row>
    <row r="25" spans="1:10">
      <c r="A25" s="2"/>
      <c r="B25" s="2"/>
      <c r="C25" s="2"/>
      <c r="D25" s="2"/>
      <c r="E25" s="2"/>
      <c r="F25" s="2"/>
      <c r="G25" s="2"/>
      <c r="H25" s="2"/>
      <c r="I25" s="2"/>
      <c r="J25" s="2"/>
    </row>
  </sheetData>
  <mergeCells count="28">
    <mergeCell ref="B24:C24"/>
    <mergeCell ref="E24:F24"/>
    <mergeCell ref="B20:C20"/>
    <mergeCell ref="H20:H22"/>
    <mergeCell ref="I20:I22"/>
    <mergeCell ref="B21:C21"/>
    <mergeCell ref="B22:C22"/>
    <mergeCell ref="B19:C19"/>
    <mergeCell ref="E19:F19"/>
    <mergeCell ref="H19:I19"/>
    <mergeCell ref="E10:F10"/>
    <mergeCell ref="B13:C13"/>
    <mergeCell ref="E13:F13"/>
    <mergeCell ref="H13:I13"/>
    <mergeCell ref="B18:I18"/>
    <mergeCell ref="B15:C15"/>
    <mergeCell ref="B16:C16"/>
    <mergeCell ref="H14:H16"/>
    <mergeCell ref="I14:I16"/>
    <mergeCell ref="B2:I2"/>
    <mergeCell ref="B4:I4"/>
    <mergeCell ref="B14:C14"/>
    <mergeCell ref="B12:I12"/>
    <mergeCell ref="B9:C9"/>
    <mergeCell ref="E9:F9"/>
    <mergeCell ref="H9:I9"/>
    <mergeCell ref="D6:I6"/>
    <mergeCell ref="D7:I7"/>
  </mergeCells>
  <pageMargins left="0.7" right="0.7" top="0.75" bottom="0.75" header="0.3" footer="0.3"/>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zoomScaleNormal="100" zoomScaleSheetLayoutView="100" workbookViewId="0">
      <selection activeCell="H17" sqref="H17"/>
    </sheetView>
  </sheetViews>
  <sheetFormatPr baseColWidth="10" defaultColWidth="8.83203125" defaultRowHeight="15"/>
  <cols>
    <col min="1" max="1" width="5.5" customWidth="1"/>
    <col min="2" max="2" width="15.33203125" customWidth="1"/>
    <col min="3" max="3" width="16.33203125" customWidth="1"/>
    <col min="4" max="5" width="14.6640625" customWidth="1"/>
    <col min="6" max="7" width="13.6640625" customWidth="1"/>
    <col min="8" max="11" width="8.6640625" customWidth="1"/>
    <col min="12" max="12" width="17.33203125" customWidth="1"/>
    <col min="13" max="13" width="5.5" customWidth="1"/>
  </cols>
  <sheetData>
    <row r="1" spans="1:13">
      <c r="A1" s="2"/>
      <c r="B1" s="2"/>
      <c r="C1" s="2"/>
      <c r="D1" s="2"/>
      <c r="E1" s="2"/>
      <c r="F1" s="2"/>
      <c r="G1" s="2"/>
      <c r="H1" s="2"/>
      <c r="I1" s="2"/>
      <c r="J1" s="2"/>
      <c r="K1" s="2"/>
      <c r="L1" s="2"/>
      <c r="M1" s="2"/>
    </row>
    <row r="2" spans="1:13" ht="16">
      <c r="A2" s="2"/>
      <c r="B2" s="258" t="s">
        <v>108</v>
      </c>
      <c r="C2" s="258"/>
      <c r="D2" s="258"/>
      <c r="E2" s="258"/>
      <c r="F2" s="258"/>
      <c r="G2" s="258"/>
      <c r="H2" s="258"/>
      <c r="I2" s="258"/>
      <c r="J2" s="258"/>
      <c r="K2" s="258"/>
      <c r="L2" s="258"/>
      <c r="M2" s="2"/>
    </row>
    <row r="3" spans="1:13" ht="7.25" customHeight="1">
      <c r="A3" s="2"/>
      <c r="B3" s="259"/>
      <c r="C3" s="259"/>
      <c r="D3" s="259"/>
      <c r="E3" s="259"/>
      <c r="F3" s="259"/>
      <c r="G3" s="259"/>
      <c r="H3" s="259"/>
      <c r="I3" s="259"/>
      <c r="J3" s="259"/>
      <c r="K3" s="259"/>
      <c r="L3" s="259"/>
      <c r="M3" s="2"/>
    </row>
    <row r="4" spans="1:13" ht="57.5" customHeight="1">
      <c r="A4" s="2"/>
      <c r="B4" s="260" t="s">
        <v>109</v>
      </c>
      <c r="C4" s="260"/>
      <c r="D4" s="260"/>
      <c r="E4" s="260"/>
      <c r="F4" s="260"/>
      <c r="G4" s="260"/>
      <c r="H4" s="260"/>
      <c r="I4" s="260"/>
      <c r="J4" s="260"/>
      <c r="K4" s="260"/>
      <c r="L4" s="260"/>
      <c r="M4" s="2"/>
    </row>
    <row r="5" spans="1:13">
      <c r="A5" s="2"/>
      <c r="B5" s="256"/>
      <c r="C5" s="256"/>
      <c r="D5" s="256"/>
      <c r="E5" s="256"/>
      <c r="F5" s="256"/>
      <c r="G5" s="256"/>
      <c r="H5" s="256"/>
      <c r="I5" s="256"/>
      <c r="J5" s="256"/>
      <c r="K5" s="256"/>
      <c r="L5" s="256"/>
      <c r="M5" s="2"/>
    </row>
    <row r="6" spans="1:13">
      <c r="A6" s="2"/>
      <c r="B6" s="66" t="s">
        <v>37</v>
      </c>
      <c r="C6" s="64" t="s">
        <v>145</v>
      </c>
      <c r="D6" s="42"/>
      <c r="E6" s="217" t="s">
        <v>150</v>
      </c>
      <c r="F6" s="257"/>
      <c r="G6" s="257"/>
      <c r="H6" s="257"/>
      <c r="I6" s="257"/>
      <c r="J6" s="257"/>
      <c r="K6" s="257"/>
      <c r="L6" s="257"/>
      <c r="M6" s="2"/>
    </row>
    <row r="7" spans="1:13">
      <c r="A7" s="2"/>
      <c r="B7" s="3"/>
      <c r="C7" s="64" t="s">
        <v>159</v>
      </c>
      <c r="D7" s="65"/>
      <c r="E7" s="211" t="s">
        <v>130</v>
      </c>
      <c r="F7" s="257"/>
      <c r="G7" s="257"/>
      <c r="H7" s="257"/>
      <c r="I7" s="257"/>
      <c r="J7" s="257"/>
      <c r="K7" s="257"/>
      <c r="L7" s="257"/>
      <c r="M7" s="2"/>
    </row>
    <row r="8" spans="1:13">
      <c r="A8" s="2"/>
      <c r="B8" s="256"/>
      <c r="C8" s="256"/>
      <c r="D8" s="256"/>
      <c r="E8" s="256"/>
      <c r="F8" s="256"/>
      <c r="G8" s="256"/>
      <c r="H8" s="256"/>
      <c r="I8" s="256"/>
      <c r="J8" s="256"/>
      <c r="K8" s="256"/>
      <c r="L8" s="256"/>
      <c r="M8" s="2"/>
    </row>
    <row r="9" spans="1:13" ht="20.25" customHeight="1">
      <c r="A9" s="2"/>
      <c r="B9" s="227" t="s">
        <v>112</v>
      </c>
      <c r="C9" s="230" t="s">
        <v>110</v>
      </c>
      <c r="D9" s="231"/>
      <c r="E9" s="231"/>
      <c r="F9" s="231"/>
      <c r="G9" s="231"/>
      <c r="H9" s="31" t="s">
        <v>0</v>
      </c>
      <c r="I9" s="32" t="s">
        <v>1</v>
      </c>
      <c r="J9" s="32" t="s">
        <v>2</v>
      </c>
      <c r="K9" s="33" t="s">
        <v>3</v>
      </c>
      <c r="L9" s="61" t="s">
        <v>123</v>
      </c>
      <c r="M9" s="2"/>
    </row>
    <row r="10" spans="1:13" ht="17" customHeight="1">
      <c r="A10" s="2"/>
      <c r="B10" s="228"/>
      <c r="C10" s="232" t="s">
        <v>120</v>
      </c>
      <c r="D10" s="233"/>
      <c r="E10" s="233"/>
      <c r="F10" s="233"/>
      <c r="G10" s="233"/>
      <c r="H10" s="34"/>
      <c r="I10" s="35"/>
      <c r="J10" s="35"/>
      <c r="K10" s="36"/>
      <c r="L10" s="181">
        <f>SUM(H10:K10)</f>
        <v>0</v>
      </c>
      <c r="M10" s="2"/>
    </row>
    <row r="11" spans="1:13" ht="17" customHeight="1">
      <c r="A11" s="2"/>
      <c r="B11" s="228"/>
      <c r="C11" s="232" t="s">
        <v>111</v>
      </c>
      <c r="D11" s="233"/>
      <c r="E11" s="233"/>
      <c r="F11" s="233"/>
      <c r="G11" s="233"/>
      <c r="H11" s="37"/>
      <c r="I11" s="30"/>
      <c r="J11" s="30"/>
      <c r="K11" s="38"/>
      <c r="L11" s="179"/>
      <c r="M11" s="2"/>
    </row>
    <row r="12" spans="1:13" ht="17" customHeight="1">
      <c r="A12" s="2"/>
      <c r="B12" s="228"/>
      <c r="C12" s="232" t="s">
        <v>121</v>
      </c>
      <c r="D12" s="233"/>
      <c r="E12" s="233"/>
      <c r="F12" s="233"/>
      <c r="G12" s="233"/>
      <c r="H12" s="186"/>
      <c r="I12" s="187"/>
      <c r="J12" s="187"/>
      <c r="K12" s="188"/>
      <c r="L12" s="180"/>
      <c r="M12" s="2"/>
    </row>
    <row r="13" spans="1:13" ht="28.25" customHeight="1">
      <c r="A13" s="2"/>
      <c r="B13" s="228"/>
      <c r="C13" s="237" t="s">
        <v>122</v>
      </c>
      <c r="D13" s="238"/>
      <c r="E13" s="238"/>
      <c r="F13" s="238"/>
      <c r="G13" s="238"/>
      <c r="H13" s="39"/>
      <c r="I13" s="40"/>
      <c r="J13" s="40"/>
      <c r="K13" s="41"/>
      <c r="L13" s="180"/>
      <c r="M13" s="2"/>
    </row>
    <row r="14" spans="1:13" ht="17" customHeight="1">
      <c r="A14" s="2"/>
      <c r="B14" s="228"/>
      <c r="C14" s="239" t="s">
        <v>124</v>
      </c>
      <c r="D14" s="240"/>
      <c r="E14" s="247" t="s">
        <v>125</v>
      </c>
      <c r="F14" s="247"/>
      <c r="G14" s="248"/>
      <c r="H14" s="189">
        <f>H$10/IF(H$11=0,$F$21,$G$21)</f>
        <v>0</v>
      </c>
      <c r="I14" s="190">
        <f>I$10/IF(I$11=0,$F$21,$G$21)</f>
        <v>0</v>
      </c>
      <c r="J14" s="190">
        <f>J$10/IF(J$11=0,$F$21,$G$21)</f>
        <v>0</v>
      </c>
      <c r="K14" s="191">
        <f>K$10/IF(K$11=0,$F$21,$G$21)</f>
        <v>0</v>
      </c>
      <c r="L14" s="56">
        <f>SUM(H14:K14)</f>
        <v>0</v>
      </c>
      <c r="M14" s="2"/>
    </row>
    <row r="15" spans="1:13" ht="17" customHeight="1">
      <c r="A15" s="2"/>
      <c r="B15" s="228"/>
      <c r="C15" s="241"/>
      <c r="D15" s="242"/>
      <c r="E15" s="242" t="s">
        <v>126</v>
      </c>
      <c r="F15" s="242"/>
      <c r="G15" s="249"/>
      <c r="H15" s="57">
        <f>H14*$L$20/1000*H13</f>
        <v>0</v>
      </c>
      <c r="I15" s="58">
        <f>I14*$L$20/1000*I13</f>
        <v>0</v>
      </c>
      <c r="J15" s="58">
        <f>J14*$L$20/1000*J13</f>
        <v>0</v>
      </c>
      <c r="K15" s="59">
        <f>K14*$L$20/1000*K13</f>
        <v>0</v>
      </c>
      <c r="L15" s="60">
        <f>SUM(H15:K15)</f>
        <v>0</v>
      </c>
      <c r="M15" s="2"/>
    </row>
    <row r="16" spans="1:13" ht="17" customHeight="1">
      <c r="A16" s="2"/>
      <c r="B16" s="228"/>
      <c r="C16" s="243" t="s">
        <v>128</v>
      </c>
      <c r="D16" s="244"/>
      <c r="E16" s="250" t="s">
        <v>129</v>
      </c>
      <c r="F16" s="250"/>
      <c r="G16" s="250"/>
      <c r="H16" s="51"/>
      <c r="I16" s="52"/>
      <c r="J16" s="52"/>
      <c r="K16" s="53"/>
      <c r="L16" s="62">
        <f>SUM(H16:K16)</f>
        <v>0</v>
      </c>
      <c r="M16" s="2"/>
    </row>
    <row r="17" spans="1:13">
      <c r="A17" s="2"/>
      <c r="B17" s="229"/>
      <c r="C17" s="245"/>
      <c r="D17" s="246"/>
      <c r="E17" s="246" t="s">
        <v>126</v>
      </c>
      <c r="F17" s="246"/>
      <c r="G17" s="251"/>
      <c r="H17" s="48">
        <f>H16*$L$20/1000*H13</f>
        <v>0</v>
      </c>
      <c r="I17" s="49">
        <f>I16*$L$20/1000*I13</f>
        <v>0</v>
      </c>
      <c r="J17" s="49">
        <f>J16*$L$20/1000*J13</f>
        <v>0</v>
      </c>
      <c r="K17" s="50">
        <f>K16*$L$20/1000*K13</f>
        <v>0</v>
      </c>
      <c r="L17" s="63">
        <f>SUM(H17:K17)</f>
        <v>0</v>
      </c>
      <c r="M17" s="2"/>
    </row>
    <row r="18" spans="1:13">
      <c r="A18" s="2"/>
      <c r="B18" s="255"/>
      <c r="C18" s="255"/>
      <c r="D18" s="255"/>
      <c r="E18" s="255"/>
      <c r="F18" s="255"/>
      <c r="G18" s="255"/>
      <c r="H18" s="255"/>
      <c r="I18" s="255"/>
      <c r="J18" s="255"/>
      <c r="K18" s="255"/>
      <c r="L18" s="255"/>
      <c r="M18" s="2"/>
    </row>
    <row r="19" spans="1:13" ht="28.5" customHeight="1">
      <c r="A19" s="2"/>
      <c r="B19" s="215" t="s">
        <v>127</v>
      </c>
      <c r="C19" s="252"/>
      <c r="D19" s="252"/>
      <c r="E19" s="252"/>
      <c r="F19" s="252"/>
      <c r="G19" s="252"/>
      <c r="H19" s="252"/>
      <c r="I19" s="252"/>
      <c r="J19" s="252"/>
      <c r="K19" s="252"/>
      <c r="L19" s="252"/>
      <c r="M19" s="2"/>
    </row>
    <row r="20" spans="1:13" ht="28">
      <c r="A20" s="2"/>
      <c r="B20" s="234" t="s">
        <v>116</v>
      </c>
      <c r="C20" s="43" t="s">
        <v>113</v>
      </c>
      <c r="D20" s="43" t="s">
        <v>114</v>
      </c>
      <c r="E20" s="43" t="s">
        <v>115</v>
      </c>
      <c r="F20" s="44" t="s">
        <v>117</v>
      </c>
      <c r="G20" s="45" t="s">
        <v>118</v>
      </c>
      <c r="H20" s="253"/>
      <c r="I20" s="254"/>
      <c r="J20" s="234" t="s">
        <v>119</v>
      </c>
      <c r="K20" s="235"/>
      <c r="L20" s="226">
        <v>380</v>
      </c>
      <c r="M20" s="2"/>
    </row>
    <row r="21" spans="1:13">
      <c r="A21" s="2"/>
      <c r="B21" s="234"/>
      <c r="C21" s="46">
        <v>0.96</v>
      </c>
      <c r="D21" s="46">
        <v>1.7</v>
      </c>
      <c r="E21" s="46">
        <f>C21*D21</f>
        <v>1.6319999999999999</v>
      </c>
      <c r="F21" s="46">
        <v>2.5</v>
      </c>
      <c r="G21" s="47">
        <v>1.9</v>
      </c>
      <c r="H21" s="29"/>
      <c r="I21" s="19"/>
      <c r="J21" s="236"/>
      <c r="K21" s="235"/>
      <c r="L21" s="226"/>
      <c r="M21" s="2"/>
    </row>
    <row r="22" spans="1:13" ht="30" customHeight="1">
      <c r="A22" s="2"/>
      <c r="B22" s="28"/>
      <c r="C22" s="28"/>
      <c r="D22" s="28"/>
      <c r="E22" s="28"/>
      <c r="F22" s="28"/>
      <c r="G22" s="28"/>
      <c r="H22" s="28"/>
      <c r="I22" s="28"/>
      <c r="J22" s="28"/>
      <c r="K22" s="28"/>
      <c r="L22" s="28"/>
      <c r="M22" s="2"/>
    </row>
  </sheetData>
  <mergeCells count="25">
    <mergeCell ref="B2:L2"/>
    <mergeCell ref="B3:L3"/>
    <mergeCell ref="B4:L4"/>
    <mergeCell ref="H20:I20"/>
    <mergeCell ref="B18:L18"/>
    <mergeCell ref="B5:L5"/>
    <mergeCell ref="B8:L8"/>
    <mergeCell ref="E6:L6"/>
    <mergeCell ref="E7:L7"/>
    <mergeCell ref="L20:L21"/>
    <mergeCell ref="B9:B17"/>
    <mergeCell ref="C9:G9"/>
    <mergeCell ref="C12:G12"/>
    <mergeCell ref="C10:G10"/>
    <mergeCell ref="C11:G11"/>
    <mergeCell ref="J20:K21"/>
    <mergeCell ref="C13:G13"/>
    <mergeCell ref="C14:D15"/>
    <mergeCell ref="C16:D17"/>
    <mergeCell ref="E14:G14"/>
    <mergeCell ref="E15:G15"/>
    <mergeCell ref="E16:G16"/>
    <mergeCell ref="E17:G17"/>
    <mergeCell ref="B19:L19"/>
    <mergeCell ref="B20:B21"/>
  </mergeCells>
  <pageMargins left="0.7" right="0.7" top="0.75" bottom="0.75" header="0.3" footer="0.3"/>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A76A8-47AF-43C2-94F0-ACE03A3D4999}">
  <dimension ref="A1:W20"/>
  <sheetViews>
    <sheetView zoomScaleNormal="100" workbookViewId="0">
      <selection activeCell="E5" sqref="E5:V5"/>
    </sheetView>
  </sheetViews>
  <sheetFormatPr baseColWidth="10" defaultColWidth="8.83203125" defaultRowHeight="15"/>
  <cols>
    <col min="1" max="1" width="5.6640625" customWidth="1"/>
    <col min="2" max="3" width="4.6640625" customWidth="1"/>
    <col min="4" max="22" width="6.6640625" customWidth="1"/>
    <col min="23" max="23" width="6.33203125" customWidth="1"/>
  </cols>
  <sheetData>
    <row r="1" spans="1:23">
      <c r="A1" s="2"/>
      <c r="B1" s="2"/>
      <c r="C1" s="2"/>
      <c r="D1" s="2"/>
      <c r="E1" s="2"/>
      <c r="F1" s="2"/>
      <c r="G1" s="2"/>
      <c r="H1" s="2"/>
      <c r="I1" s="2"/>
      <c r="J1" s="2"/>
      <c r="K1" s="2"/>
      <c r="L1" s="2"/>
      <c r="M1" s="2"/>
      <c r="N1" s="2"/>
      <c r="O1" s="2"/>
      <c r="P1" s="2"/>
      <c r="Q1" s="2"/>
      <c r="R1" s="2"/>
      <c r="S1" s="2"/>
      <c r="T1" s="2"/>
      <c r="U1" s="2"/>
      <c r="V1" s="2"/>
      <c r="W1" s="2"/>
    </row>
    <row r="2" spans="1:23" ht="33" customHeight="1">
      <c r="A2" s="2"/>
      <c r="B2" s="261" t="s">
        <v>134</v>
      </c>
      <c r="C2" s="262"/>
      <c r="D2" s="262"/>
      <c r="E2" s="262"/>
      <c r="F2" s="262"/>
      <c r="G2" s="262"/>
      <c r="H2" s="262"/>
      <c r="I2" s="262"/>
      <c r="J2" s="262"/>
      <c r="K2" s="262"/>
      <c r="L2" s="262"/>
      <c r="M2" s="262"/>
      <c r="N2" s="262"/>
      <c r="O2" s="262"/>
      <c r="P2" s="262"/>
      <c r="Q2" s="262"/>
      <c r="R2" s="262"/>
      <c r="S2" s="262"/>
      <c r="T2" s="262"/>
      <c r="U2" s="262"/>
      <c r="V2" s="263"/>
      <c r="W2" s="2"/>
    </row>
    <row r="3" spans="1:23" ht="60" customHeight="1">
      <c r="A3" s="2"/>
      <c r="B3" s="264" t="s">
        <v>136</v>
      </c>
      <c r="C3" s="265"/>
      <c r="D3" s="265"/>
      <c r="E3" s="265"/>
      <c r="F3" s="265"/>
      <c r="G3" s="265"/>
      <c r="H3" s="265"/>
      <c r="I3" s="265"/>
      <c r="J3" s="265"/>
      <c r="K3" s="265"/>
      <c r="L3" s="265"/>
      <c r="M3" s="265"/>
      <c r="N3" s="265"/>
      <c r="O3" s="265"/>
      <c r="P3" s="265"/>
      <c r="Q3" s="265"/>
      <c r="R3" s="265"/>
      <c r="S3" s="265"/>
      <c r="T3" s="265"/>
      <c r="U3" s="265"/>
      <c r="V3" s="266"/>
      <c r="W3" s="2"/>
    </row>
    <row r="4" spans="1:23" ht="15.75" customHeight="1">
      <c r="A4" s="2"/>
      <c r="B4" s="97"/>
      <c r="C4" s="98"/>
      <c r="D4" s="98"/>
      <c r="E4" s="98"/>
      <c r="F4" s="98"/>
      <c r="G4" s="98"/>
      <c r="H4" s="98"/>
      <c r="I4" s="98"/>
      <c r="J4" s="98"/>
      <c r="K4" s="98"/>
      <c r="L4" s="98"/>
      <c r="M4" s="98"/>
      <c r="N4" s="98"/>
      <c r="O4" s="98"/>
      <c r="P4" s="98"/>
      <c r="Q4" s="98"/>
      <c r="R4" s="98"/>
      <c r="S4" s="98"/>
      <c r="T4" s="98"/>
      <c r="U4" s="98"/>
      <c r="V4" s="99"/>
      <c r="W4" s="2"/>
    </row>
    <row r="5" spans="1:23" ht="27" customHeight="1">
      <c r="A5" s="2"/>
      <c r="B5" s="267" t="s">
        <v>104</v>
      </c>
      <c r="C5" s="268"/>
      <c r="D5" s="268"/>
      <c r="E5" s="269" t="s">
        <v>135</v>
      </c>
      <c r="F5" s="269"/>
      <c r="G5" s="269"/>
      <c r="H5" s="269"/>
      <c r="I5" s="269"/>
      <c r="J5" s="269"/>
      <c r="K5" s="269"/>
      <c r="L5" s="269"/>
      <c r="M5" s="269"/>
      <c r="N5" s="269"/>
      <c r="O5" s="269"/>
      <c r="P5" s="269"/>
      <c r="Q5" s="269"/>
      <c r="R5" s="269"/>
      <c r="S5" s="269"/>
      <c r="T5" s="269"/>
      <c r="U5" s="269"/>
      <c r="V5" s="270"/>
      <c r="W5" s="2"/>
    </row>
    <row r="6" spans="1:23">
      <c r="A6" s="2"/>
      <c r="B6" s="20"/>
      <c r="C6" s="15"/>
      <c r="D6" s="15"/>
      <c r="E6" s="15"/>
      <c r="F6" s="15"/>
      <c r="G6" s="15"/>
      <c r="H6" s="15"/>
      <c r="I6" s="15"/>
      <c r="J6" s="15"/>
      <c r="K6" s="15"/>
      <c r="L6" s="15"/>
      <c r="M6" s="15"/>
      <c r="N6" s="15"/>
      <c r="O6" s="15"/>
      <c r="P6" s="15"/>
      <c r="Q6" s="15"/>
      <c r="R6" s="15"/>
      <c r="S6" s="15"/>
      <c r="T6" s="15"/>
      <c r="U6" s="15"/>
      <c r="V6" s="21"/>
      <c r="W6" s="2"/>
    </row>
    <row r="7" spans="1:23" ht="29.25" customHeight="1">
      <c r="A7" s="2"/>
      <c r="B7" s="20"/>
      <c r="C7" s="15"/>
      <c r="D7" s="276" t="s">
        <v>133</v>
      </c>
      <c r="E7" s="277"/>
      <c r="F7" s="277"/>
      <c r="G7" s="277"/>
      <c r="H7" s="277"/>
      <c r="I7" s="277"/>
      <c r="J7" s="277"/>
      <c r="K7" s="277"/>
      <c r="L7" s="277"/>
      <c r="M7" s="277"/>
      <c r="N7" s="277"/>
      <c r="O7" s="277"/>
      <c r="P7" s="277"/>
      <c r="Q7" s="277"/>
      <c r="R7" s="277"/>
      <c r="S7" s="277"/>
      <c r="T7" s="277"/>
      <c r="U7" s="277"/>
      <c r="V7" s="278"/>
      <c r="W7" s="2"/>
    </row>
    <row r="8" spans="1:23" ht="28.5" customHeight="1">
      <c r="A8" s="2"/>
      <c r="B8" s="20"/>
      <c r="C8" s="15"/>
      <c r="D8" s="70" t="s">
        <v>0</v>
      </c>
      <c r="E8" s="274" t="s">
        <v>92</v>
      </c>
      <c r="F8" s="275"/>
      <c r="G8" s="275"/>
      <c r="H8" s="275"/>
      <c r="I8" s="275"/>
      <c r="J8" s="275"/>
      <c r="K8" s="275"/>
      <c r="L8" s="275"/>
      <c r="M8" s="71" t="s">
        <v>93</v>
      </c>
      <c r="N8" s="274" t="s">
        <v>103</v>
      </c>
      <c r="O8" s="275"/>
      <c r="P8" s="275"/>
      <c r="Q8" s="275"/>
      <c r="R8" s="275"/>
      <c r="S8" s="275"/>
      <c r="T8" s="275"/>
      <c r="U8" s="275"/>
      <c r="V8" s="72" t="s">
        <v>3</v>
      </c>
      <c r="W8" s="2"/>
    </row>
    <row r="9" spans="1:23">
      <c r="A9" s="2"/>
      <c r="B9" s="20"/>
      <c r="C9" s="15"/>
      <c r="D9" s="73" t="s">
        <v>81</v>
      </c>
      <c r="E9" s="74" t="s">
        <v>82</v>
      </c>
      <c r="F9" s="74" t="s">
        <v>83</v>
      </c>
      <c r="G9" s="74" t="s">
        <v>84</v>
      </c>
      <c r="H9" s="74" t="s">
        <v>85</v>
      </c>
      <c r="I9" s="74" t="s">
        <v>86</v>
      </c>
      <c r="J9" s="74" t="s">
        <v>87</v>
      </c>
      <c r="K9" s="74" t="s">
        <v>88</v>
      </c>
      <c r="L9" s="74" t="s">
        <v>89</v>
      </c>
      <c r="M9" s="74" t="s">
        <v>90</v>
      </c>
      <c r="N9" s="74" t="s">
        <v>94</v>
      </c>
      <c r="O9" s="74" t="s">
        <v>95</v>
      </c>
      <c r="P9" s="74" t="s">
        <v>96</v>
      </c>
      <c r="Q9" s="74" t="s">
        <v>97</v>
      </c>
      <c r="R9" s="74" t="s">
        <v>98</v>
      </c>
      <c r="S9" s="74" t="s">
        <v>99</v>
      </c>
      <c r="T9" s="74" t="s">
        <v>100</v>
      </c>
      <c r="U9" s="74" t="s">
        <v>101</v>
      </c>
      <c r="V9" s="75" t="s">
        <v>102</v>
      </c>
      <c r="W9" s="2"/>
    </row>
    <row r="10" spans="1:23">
      <c r="A10" s="2"/>
      <c r="B10" s="271" t="s">
        <v>91</v>
      </c>
      <c r="C10" s="76" t="s">
        <v>81</v>
      </c>
      <c r="D10" s="77">
        <v>0.87</v>
      </c>
      <c r="E10" s="77">
        <v>0.87</v>
      </c>
      <c r="F10" s="77">
        <v>0.87</v>
      </c>
      <c r="G10" s="77">
        <v>0.87</v>
      </c>
      <c r="H10" s="77">
        <v>0.87</v>
      </c>
      <c r="I10" s="77">
        <v>0.87</v>
      </c>
      <c r="J10" s="77">
        <v>0.87</v>
      </c>
      <c r="K10" s="77">
        <v>0.87</v>
      </c>
      <c r="L10" s="77">
        <v>0.87</v>
      </c>
      <c r="M10" s="77">
        <v>0.87</v>
      </c>
      <c r="N10" s="77">
        <v>0.87</v>
      </c>
      <c r="O10" s="77">
        <v>0.87</v>
      </c>
      <c r="P10" s="77">
        <v>0.87</v>
      </c>
      <c r="Q10" s="77">
        <v>0.87</v>
      </c>
      <c r="R10" s="77">
        <v>0.87</v>
      </c>
      <c r="S10" s="77">
        <v>0.87</v>
      </c>
      <c r="T10" s="77">
        <v>0.87</v>
      </c>
      <c r="U10" s="77">
        <v>0.87</v>
      </c>
      <c r="V10" s="78">
        <v>0.87</v>
      </c>
      <c r="W10" s="2"/>
    </row>
    <row r="11" spans="1:23">
      <c r="A11" s="2"/>
      <c r="B11" s="272"/>
      <c r="C11" s="79" t="s">
        <v>82</v>
      </c>
      <c r="D11" s="80">
        <v>0.93</v>
      </c>
      <c r="E11" s="80">
        <v>0.93</v>
      </c>
      <c r="F11" s="80">
        <v>0.93</v>
      </c>
      <c r="G11" s="80">
        <v>0.92</v>
      </c>
      <c r="H11" s="80">
        <v>0.92</v>
      </c>
      <c r="I11" s="80">
        <v>0.91</v>
      </c>
      <c r="J11" s="77">
        <v>0.9</v>
      </c>
      <c r="K11" s="77">
        <v>0.89</v>
      </c>
      <c r="L11" s="77">
        <v>0.88</v>
      </c>
      <c r="M11" s="77">
        <v>0.86</v>
      </c>
      <c r="N11" s="77">
        <v>0.85</v>
      </c>
      <c r="O11" s="77">
        <v>0.84</v>
      </c>
      <c r="P11" s="77">
        <v>0.83</v>
      </c>
      <c r="Q11" s="77">
        <v>0.81</v>
      </c>
      <c r="R11" s="77">
        <v>0.81</v>
      </c>
      <c r="S11" s="81">
        <v>0.8</v>
      </c>
      <c r="T11" s="81">
        <v>0.79</v>
      </c>
      <c r="U11" s="81">
        <v>0.79</v>
      </c>
      <c r="V11" s="82">
        <v>0.79</v>
      </c>
      <c r="W11" s="2"/>
    </row>
    <row r="12" spans="1:23">
      <c r="A12" s="2"/>
      <c r="B12" s="272"/>
      <c r="C12" s="79" t="s">
        <v>83</v>
      </c>
      <c r="D12" s="80">
        <v>0.97</v>
      </c>
      <c r="E12" s="80">
        <v>0.97</v>
      </c>
      <c r="F12" s="80">
        <v>0.97</v>
      </c>
      <c r="G12" s="80">
        <v>0.96</v>
      </c>
      <c r="H12" s="80">
        <v>0.95</v>
      </c>
      <c r="I12" s="80">
        <v>0.93</v>
      </c>
      <c r="J12" s="80">
        <v>0.91</v>
      </c>
      <c r="K12" s="77">
        <v>0.89</v>
      </c>
      <c r="L12" s="77">
        <v>0.87</v>
      </c>
      <c r="M12" s="77">
        <v>0.85</v>
      </c>
      <c r="N12" s="77">
        <v>0.82</v>
      </c>
      <c r="O12" s="81">
        <v>0.8</v>
      </c>
      <c r="P12" s="81">
        <v>0.77</v>
      </c>
      <c r="Q12" s="81">
        <v>0.75</v>
      </c>
      <c r="R12" s="81">
        <v>0.73</v>
      </c>
      <c r="S12" s="81">
        <v>0.71</v>
      </c>
      <c r="T12" s="83">
        <v>0.7</v>
      </c>
      <c r="U12" s="83">
        <v>0.7</v>
      </c>
      <c r="V12" s="84">
        <v>0.7</v>
      </c>
      <c r="W12" s="2"/>
    </row>
    <row r="13" spans="1:23">
      <c r="A13" s="2"/>
      <c r="B13" s="272"/>
      <c r="C13" s="79" t="s">
        <v>84</v>
      </c>
      <c r="D13" s="85">
        <v>1</v>
      </c>
      <c r="E13" s="80">
        <v>0.99</v>
      </c>
      <c r="F13" s="80">
        <v>0.99</v>
      </c>
      <c r="G13" s="80">
        <v>0.97</v>
      </c>
      <c r="H13" s="80">
        <v>0.96</v>
      </c>
      <c r="I13" s="80">
        <v>0.94</v>
      </c>
      <c r="J13" s="80">
        <v>0.91</v>
      </c>
      <c r="K13" s="77">
        <v>0.88</v>
      </c>
      <c r="L13" s="77">
        <v>0.85</v>
      </c>
      <c r="M13" s="77">
        <v>0.82</v>
      </c>
      <c r="N13" s="81">
        <v>0.79</v>
      </c>
      <c r="O13" s="81">
        <v>0.75</v>
      </c>
      <c r="P13" s="81">
        <v>0.72</v>
      </c>
      <c r="Q13" s="83">
        <v>0.69</v>
      </c>
      <c r="R13" s="83">
        <v>0.66</v>
      </c>
      <c r="S13" s="83">
        <v>0.64</v>
      </c>
      <c r="T13" s="83">
        <v>0.62</v>
      </c>
      <c r="U13" s="83">
        <v>0.61</v>
      </c>
      <c r="V13" s="84">
        <v>0.61</v>
      </c>
      <c r="W13" s="2"/>
    </row>
    <row r="14" spans="1:23">
      <c r="A14" s="2"/>
      <c r="B14" s="272"/>
      <c r="C14" s="79" t="s">
        <v>85</v>
      </c>
      <c r="D14" s="85">
        <v>1</v>
      </c>
      <c r="E14" s="80">
        <v>0.99</v>
      </c>
      <c r="F14" s="80">
        <v>0.99</v>
      </c>
      <c r="G14" s="80">
        <v>0.97</v>
      </c>
      <c r="H14" s="80">
        <v>0.95</v>
      </c>
      <c r="I14" s="80">
        <v>0.93</v>
      </c>
      <c r="J14" s="77">
        <v>0.9</v>
      </c>
      <c r="K14" s="77">
        <v>0.86</v>
      </c>
      <c r="L14" s="77">
        <v>0.83</v>
      </c>
      <c r="M14" s="81">
        <v>0.79</v>
      </c>
      <c r="N14" s="81">
        <v>0.75</v>
      </c>
      <c r="O14" s="81">
        <v>0.71</v>
      </c>
      <c r="P14" s="83">
        <v>0.67</v>
      </c>
      <c r="Q14" s="83">
        <v>0.63</v>
      </c>
      <c r="R14" s="86">
        <v>0.59</v>
      </c>
      <c r="S14" s="86">
        <v>0.56000000000000005</v>
      </c>
      <c r="T14" s="86">
        <v>0.54</v>
      </c>
      <c r="U14" s="86">
        <v>0.52</v>
      </c>
      <c r="V14" s="87">
        <v>0.52</v>
      </c>
      <c r="W14" s="2"/>
    </row>
    <row r="15" spans="1:23">
      <c r="A15" s="2"/>
      <c r="B15" s="272"/>
      <c r="C15" s="79" t="s">
        <v>86</v>
      </c>
      <c r="D15" s="80">
        <v>0.98</v>
      </c>
      <c r="E15" s="80">
        <v>0.97</v>
      </c>
      <c r="F15" s="80">
        <v>0.96</v>
      </c>
      <c r="G15" s="80">
        <v>0.95</v>
      </c>
      <c r="H15" s="80">
        <v>0.93</v>
      </c>
      <c r="I15" s="77">
        <v>0.9</v>
      </c>
      <c r="J15" s="77">
        <v>0.87</v>
      </c>
      <c r="K15" s="77">
        <v>0.83</v>
      </c>
      <c r="L15" s="81">
        <v>0.79</v>
      </c>
      <c r="M15" s="81">
        <v>0.75</v>
      </c>
      <c r="N15" s="83">
        <v>0.7</v>
      </c>
      <c r="O15" s="83">
        <v>0.66</v>
      </c>
      <c r="P15" s="83">
        <v>0.61</v>
      </c>
      <c r="Q15" s="86">
        <v>0.56000000000000005</v>
      </c>
      <c r="R15" s="86">
        <v>0.52</v>
      </c>
      <c r="S15" s="88">
        <v>0.48</v>
      </c>
      <c r="T15" s="88">
        <v>0.45</v>
      </c>
      <c r="U15" s="88">
        <v>0.44</v>
      </c>
      <c r="V15" s="89">
        <v>0.43</v>
      </c>
      <c r="W15" s="2"/>
    </row>
    <row r="16" spans="1:23">
      <c r="A16" s="2"/>
      <c r="B16" s="272"/>
      <c r="C16" s="79" t="s">
        <v>87</v>
      </c>
      <c r="D16" s="80">
        <v>0.94</v>
      </c>
      <c r="E16" s="80">
        <v>0.93</v>
      </c>
      <c r="F16" s="80">
        <v>0.92</v>
      </c>
      <c r="G16" s="80">
        <v>0.91</v>
      </c>
      <c r="H16" s="77">
        <v>0.88</v>
      </c>
      <c r="I16" s="77">
        <v>0.85</v>
      </c>
      <c r="J16" s="77">
        <v>0.82</v>
      </c>
      <c r="K16" s="81">
        <v>0.78</v>
      </c>
      <c r="L16" s="81">
        <v>0.74</v>
      </c>
      <c r="M16" s="83">
        <v>0.7</v>
      </c>
      <c r="N16" s="83">
        <v>0.65</v>
      </c>
      <c r="O16" s="86">
        <v>0.6</v>
      </c>
      <c r="P16" s="86">
        <v>0.55000000000000004</v>
      </c>
      <c r="Q16" s="88">
        <v>0.5</v>
      </c>
      <c r="R16" s="88">
        <v>0.46</v>
      </c>
      <c r="S16" s="88">
        <v>0.41</v>
      </c>
      <c r="T16" s="90">
        <v>0.38</v>
      </c>
      <c r="U16" s="90">
        <v>0.36</v>
      </c>
      <c r="V16" s="91">
        <v>0.35</v>
      </c>
      <c r="W16" s="2"/>
    </row>
    <row r="17" spans="1:23">
      <c r="A17" s="2"/>
      <c r="B17" s="272"/>
      <c r="C17" s="79" t="s">
        <v>88</v>
      </c>
      <c r="D17" s="77">
        <v>0.88</v>
      </c>
      <c r="E17" s="77">
        <v>0.87</v>
      </c>
      <c r="F17" s="77">
        <v>0.86</v>
      </c>
      <c r="G17" s="77">
        <v>0.85</v>
      </c>
      <c r="H17" s="77">
        <v>0.82</v>
      </c>
      <c r="I17" s="81">
        <v>0.79</v>
      </c>
      <c r="J17" s="81">
        <v>0.76</v>
      </c>
      <c r="K17" s="81">
        <v>0.75</v>
      </c>
      <c r="L17" s="83">
        <v>0.68</v>
      </c>
      <c r="M17" s="83">
        <v>0.7</v>
      </c>
      <c r="N17" s="86">
        <v>0.57999999999999996</v>
      </c>
      <c r="O17" s="86">
        <v>0.54</v>
      </c>
      <c r="P17" s="88">
        <v>0.49</v>
      </c>
      <c r="Q17" s="88">
        <v>0.44</v>
      </c>
      <c r="R17" s="90">
        <v>0.39</v>
      </c>
      <c r="S17" s="90">
        <v>0.35</v>
      </c>
      <c r="T17" s="90">
        <v>0.32</v>
      </c>
      <c r="U17" s="90">
        <v>0.28999999999999998</v>
      </c>
      <c r="V17" s="91">
        <v>0.28000000000000003</v>
      </c>
      <c r="W17" s="2"/>
    </row>
    <row r="18" spans="1:23">
      <c r="A18" s="2"/>
      <c r="B18" s="272"/>
      <c r="C18" s="79" t="s">
        <v>89</v>
      </c>
      <c r="D18" s="81">
        <v>0.8</v>
      </c>
      <c r="E18" s="81">
        <v>0.79</v>
      </c>
      <c r="F18" s="81">
        <v>0.78</v>
      </c>
      <c r="G18" s="81">
        <v>0.77</v>
      </c>
      <c r="H18" s="81">
        <v>0.75</v>
      </c>
      <c r="I18" s="81">
        <v>0.72</v>
      </c>
      <c r="J18" s="83">
        <v>0.68</v>
      </c>
      <c r="K18" s="83">
        <v>0.65</v>
      </c>
      <c r="L18" s="83">
        <v>0.61</v>
      </c>
      <c r="M18" s="86">
        <v>0.56000000000000005</v>
      </c>
      <c r="N18" s="86">
        <v>0.51</v>
      </c>
      <c r="O18" s="88">
        <v>0.47</v>
      </c>
      <c r="P18" s="88">
        <v>0.42</v>
      </c>
      <c r="Q18" s="90">
        <v>0.37</v>
      </c>
      <c r="R18" s="90">
        <v>0.33</v>
      </c>
      <c r="S18" s="90">
        <v>0.28999999999999998</v>
      </c>
      <c r="T18" s="90">
        <v>0.26</v>
      </c>
      <c r="U18" s="90">
        <v>0.24</v>
      </c>
      <c r="V18" s="91">
        <v>0.23</v>
      </c>
      <c r="W18" s="2"/>
    </row>
    <row r="19" spans="1:23">
      <c r="A19" s="2"/>
      <c r="B19" s="273"/>
      <c r="C19" s="75" t="s">
        <v>90</v>
      </c>
      <c r="D19" s="92">
        <v>0.69</v>
      </c>
      <c r="E19" s="92">
        <v>0.69</v>
      </c>
      <c r="F19" s="92">
        <v>0.69</v>
      </c>
      <c r="G19" s="92">
        <v>0.67</v>
      </c>
      <c r="H19" s="92">
        <v>0.65</v>
      </c>
      <c r="I19" s="92">
        <v>0.63</v>
      </c>
      <c r="J19" s="93">
        <v>0.6</v>
      </c>
      <c r="K19" s="93">
        <v>0.57999999999999996</v>
      </c>
      <c r="L19" s="93">
        <v>0.53</v>
      </c>
      <c r="M19" s="94">
        <v>0.48</v>
      </c>
      <c r="N19" s="94">
        <v>0.44</v>
      </c>
      <c r="O19" s="95">
        <v>0.4</v>
      </c>
      <c r="P19" s="95">
        <v>0.35</v>
      </c>
      <c r="Q19" s="95">
        <v>0.31</v>
      </c>
      <c r="R19" s="95">
        <v>0.27</v>
      </c>
      <c r="S19" s="95">
        <v>0.24</v>
      </c>
      <c r="T19" s="95">
        <v>0.21</v>
      </c>
      <c r="U19" s="95">
        <v>0.19</v>
      </c>
      <c r="V19" s="96">
        <v>0.18</v>
      </c>
      <c r="W19" s="2"/>
    </row>
    <row r="20" spans="1:23">
      <c r="A20" s="2"/>
      <c r="B20" s="2"/>
      <c r="C20" s="2"/>
      <c r="D20" s="2"/>
      <c r="E20" s="2"/>
      <c r="F20" s="2"/>
      <c r="G20" s="2"/>
      <c r="H20" s="2"/>
      <c r="I20" s="2"/>
      <c r="J20" s="2"/>
      <c r="K20" s="2"/>
      <c r="L20" s="2"/>
      <c r="M20" s="2"/>
      <c r="N20" s="2"/>
      <c r="O20" s="2"/>
      <c r="P20" s="2"/>
      <c r="Q20" s="2"/>
      <c r="R20" s="2"/>
      <c r="S20" s="2"/>
      <c r="T20" s="2"/>
      <c r="U20" s="2"/>
      <c r="V20" s="2"/>
      <c r="W20" s="2"/>
    </row>
  </sheetData>
  <mergeCells count="8">
    <mergeCell ref="B2:V2"/>
    <mergeCell ref="B3:V3"/>
    <mergeCell ref="B5:D5"/>
    <mergeCell ref="E5:V5"/>
    <mergeCell ref="B10:B19"/>
    <mergeCell ref="E8:L8"/>
    <mergeCell ref="D7:V7"/>
    <mergeCell ref="N8:U8"/>
  </mergeCells>
  <pageMargins left="0.7" right="0.7"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366-76C3-43CC-B8A5-B62ACBB450D2}">
  <dimension ref="A1:K25"/>
  <sheetViews>
    <sheetView zoomScaleNormal="100" workbookViewId="0">
      <selection activeCell="H23" sqref="H23"/>
    </sheetView>
  </sheetViews>
  <sheetFormatPr baseColWidth="10" defaultColWidth="8.83203125" defaultRowHeight="15"/>
  <cols>
    <col min="2" max="2" width="36.6640625" customWidth="1"/>
    <col min="3" max="3" width="19.6640625" customWidth="1"/>
    <col min="4" max="4" width="11.33203125" customWidth="1"/>
    <col min="5" max="5" width="16.33203125" customWidth="1"/>
    <col min="6" max="6" width="5.33203125" customWidth="1"/>
    <col min="8" max="9" width="13.83203125" customWidth="1"/>
    <col min="10" max="10" width="18.83203125" customWidth="1"/>
  </cols>
  <sheetData>
    <row r="1" spans="1:11">
      <c r="A1" s="2"/>
      <c r="B1" s="2"/>
      <c r="C1" s="2"/>
      <c r="D1" s="2"/>
      <c r="E1" s="2"/>
      <c r="F1" s="2"/>
      <c r="G1" s="2"/>
      <c r="H1" s="2"/>
      <c r="I1" s="2"/>
      <c r="J1" s="2"/>
      <c r="K1" s="2"/>
    </row>
    <row r="2" spans="1:11" ht="16">
      <c r="A2" s="2"/>
      <c r="B2" s="258" t="s">
        <v>35</v>
      </c>
      <c r="C2" s="258"/>
      <c r="D2" s="258"/>
      <c r="E2" s="258"/>
      <c r="F2" s="258"/>
      <c r="G2" s="258"/>
      <c r="H2" s="258"/>
      <c r="I2" s="258"/>
      <c r="J2" s="258"/>
      <c r="K2" s="2"/>
    </row>
    <row r="3" spans="1:11" ht="47.75" customHeight="1">
      <c r="A3" s="2"/>
      <c r="B3" s="200" t="s">
        <v>147</v>
      </c>
      <c r="C3" s="200"/>
      <c r="D3" s="200"/>
      <c r="E3" s="200"/>
      <c r="F3" s="200"/>
      <c r="G3" s="200"/>
      <c r="H3" s="200"/>
      <c r="I3" s="200"/>
      <c r="J3" s="200"/>
      <c r="K3" s="2"/>
    </row>
    <row r="4" spans="1:11">
      <c r="A4" s="2"/>
      <c r="B4" s="289" t="s">
        <v>148</v>
      </c>
      <c r="C4" s="289"/>
      <c r="D4" s="289"/>
      <c r="E4" s="289"/>
      <c r="F4" s="289"/>
      <c r="G4" s="289"/>
      <c r="H4" s="289"/>
      <c r="I4" s="289"/>
      <c r="J4" s="289"/>
      <c r="K4" s="2"/>
    </row>
    <row r="5" spans="1:11">
      <c r="A5" s="2"/>
      <c r="B5" s="3"/>
      <c r="C5" s="3"/>
      <c r="D5" s="3"/>
      <c r="E5" s="3"/>
      <c r="F5" s="3"/>
      <c r="G5" s="3"/>
      <c r="H5" s="3"/>
      <c r="I5" s="3"/>
      <c r="J5" s="3"/>
      <c r="K5" s="2"/>
    </row>
    <row r="6" spans="1:11">
      <c r="A6" s="2"/>
      <c r="B6" s="3" t="s">
        <v>149</v>
      </c>
      <c r="C6" s="4"/>
      <c r="D6" s="120" t="s">
        <v>150</v>
      </c>
      <c r="E6" s="3"/>
      <c r="F6" s="3"/>
      <c r="G6" s="3"/>
      <c r="H6" s="3"/>
      <c r="I6" s="3"/>
      <c r="J6" s="3"/>
      <c r="K6" s="2"/>
    </row>
    <row r="7" spans="1:11">
      <c r="A7" s="2"/>
      <c r="B7" s="64" t="s">
        <v>158</v>
      </c>
      <c r="C7" s="125"/>
      <c r="D7" s="120" t="s">
        <v>146</v>
      </c>
      <c r="E7" s="3"/>
      <c r="F7" s="3"/>
      <c r="G7" s="3"/>
      <c r="H7" s="3"/>
      <c r="I7" s="3"/>
      <c r="J7" s="3"/>
      <c r="K7" s="2"/>
    </row>
    <row r="8" spans="1:11">
      <c r="A8" s="2"/>
      <c r="B8" s="3"/>
      <c r="C8" s="3"/>
      <c r="D8" s="3"/>
      <c r="E8" s="3"/>
      <c r="F8" s="3"/>
      <c r="G8" s="3"/>
      <c r="H8" s="3"/>
      <c r="I8" s="3"/>
      <c r="J8" s="3"/>
      <c r="K8" s="2"/>
    </row>
    <row r="9" spans="1:11">
      <c r="A9" s="2"/>
      <c r="B9" s="119" t="s">
        <v>22</v>
      </c>
      <c r="C9" s="100"/>
      <c r="D9" s="287" t="s">
        <v>23</v>
      </c>
      <c r="E9" s="288"/>
      <c r="F9" s="126"/>
      <c r="G9" s="100"/>
      <c r="H9" s="100" t="s">
        <v>24</v>
      </c>
      <c r="I9" s="100"/>
      <c r="J9" s="100" t="s">
        <v>25</v>
      </c>
      <c r="K9" s="2"/>
    </row>
    <row r="10" spans="1:11" ht="47.75" customHeight="1">
      <c r="A10" s="2"/>
      <c r="B10" s="102" t="s">
        <v>139</v>
      </c>
      <c r="C10" s="117" t="s">
        <v>137</v>
      </c>
      <c r="D10" s="103">
        <f>'2) Dachfläche - Ertrag'!L16</f>
        <v>0</v>
      </c>
      <c r="E10" s="22" t="s">
        <v>21</v>
      </c>
      <c r="F10" s="280" t="s">
        <v>197</v>
      </c>
      <c r="G10" s="281"/>
      <c r="H10" s="105">
        <v>650</v>
      </c>
      <c r="I10" s="105" t="s">
        <v>141</v>
      </c>
      <c r="J10" s="106">
        <f>D10*H10</f>
        <v>0</v>
      </c>
      <c r="K10" s="2"/>
    </row>
    <row r="11" spans="1:11" ht="6.5" customHeight="1">
      <c r="A11" s="2"/>
      <c r="B11" s="107"/>
      <c r="C11" s="107"/>
      <c r="D11" s="108"/>
      <c r="E11" s="108"/>
      <c r="F11" s="108"/>
      <c r="G11" s="108"/>
      <c r="H11" s="109"/>
      <c r="I11" s="109"/>
      <c r="J11" s="109"/>
      <c r="K11" s="2"/>
    </row>
    <row r="12" spans="1:11" ht="56">
      <c r="A12" s="2"/>
      <c r="B12" s="102" t="s">
        <v>143</v>
      </c>
      <c r="C12" s="117" t="s">
        <v>138</v>
      </c>
      <c r="D12" s="110">
        <v>0</v>
      </c>
      <c r="E12" s="22" t="s">
        <v>21</v>
      </c>
      <c r="F12" s="127"/>
      <c r="G12" s="104" t="s">
        <v>26</v>
      </c>
      <c r="H12" s="106">
        <v>1200</v>
      </c>
      <c r="I12" s="106" t="s">
        <v>142</v>
      </c>
      <c r="J12" s="106">
        <f>D12*H12</f>
        <v>0</v>
      </c>
      <c r="K12" s="2"/>
    </row>
    <row r="13" spans="1:11" ht="6.5" customHeight="1">
      <c r="A13" s="2"/>
      <c r="B13" s="107"/>
      <c r="C13" s="107"/>
      <c r="D13" s="108"/>
      <c r="E13" s="108"/>
      <c r="F13" s="108"/>
      <c r="G13" s="108"/>
      <c r="H13" s="109"/>
      <c r="I13" s="109"/>
      <c r="J13" s="109"/>
      <c r="K13" s="2"/>
    </row>
    <row r="14" spans="1:11" ht="29.25" customHeight="1">
      <c r="A14" s="2"/>
      <c r="B14" s="111" t="s">
        <v>144</v>
      </c>
      <c r="C14" s="111"/>
      <c r="D14" s="110"/>
      <c r="E14" s="22" t="s">
        <v>21</v>
      </c>
      <c r="F14" s="127"/>
      <c r="G14" s="104" t="s">
        <v>26</v>
      </c>
      <c r="H14" s="106">
        <v>900</v>
      </c>
      <c r="I14" s="106" t="s">
        <v>142</v>
      </c>
      <c r="J14" s="106">
        <f>D14*H14</f>
        <v>0</v>
      </c>
      <c r="K14" s="2"/>
    </row>
    <row r="15" spans="1:11" ht="7.25" customHeight="1">
      <c r="A15" s="2"/>
      <c r="B15" s="3"/>
      <c r="C15" s="3"/>
      <c r="D15" s="3"/>
      <c r="E15" s="3"/>
      <c r="F15" s="3"/>
      <c r="G15" s="3"/>
      <c r="H15" s="3"/>
      <c r="I15" s="3"/>
      <c r="J15" s="3"/>
      <c r="K15" s="2"/>
    </row>
    <row r="16" spans="1:11">
      <c r="A16" s="2"/>
      <c r="B16" s="279" t="s">
        <v>140</v>
      </c>
      <c r="C16" s="279"/>
      <c r="D16" s="279"/>
      <c r="E16" s="279"/>
      <c r="F16" s="279"/>
      <c r="G16" s="279"/>
      <c r="H16" s="279"/>
      <c r="I16" s="118"/>
      <c r="J16" s="112">
        <f>SUM(J10:J14)</f>
        <v>0</v>
      </c>
      <c r="K16" s="2"/>
    </row>
    <row r="17" spans="1:11">
      <c r="A17" s="2"/>
      <c r="B17" s="3"/>
      <c r="C17" s="3"/>
      <c r="D17" s="3"/>
      <c r="E17" s="3"/>
      <c r="F17" s="3"/>
      <c r="G17" s="3"/>
      <c r="H17" s="3"/>
      <c r="I17" s="3"/>
      <c r="J17" s="3"/>
      <c r="K17" s="2"/>
    </row>
    <row r="18" spans="1:11">
      <c r="A18" s="2"/>
      <c r="B18" s="286" t="s">
        <v>27</v>
      </c>
      <c r="C18" s="286"/>
      <c r="D18" s="286"/>
      <c r="E18" s="286"/>
      <c r="F18" s="286"/>
      <c r="G18" s="286"/>
      <c r="H18" s="286"/>
      <c r="I18" s="286"/>
      <c r="J18" s="286"/>
      <c r="K18" s="2"/>
    </row>
    <row r="19" spans="1:11" ht="7.25" customHeight="1">
      <c r="A19" s="2"/>
      <c r="B19" s="3"/>
      <c r="C19" s="3"/>
      <c r="D19" s="3"/>
      <c r="E19" s="3"/>
      <c r="F19" s="3"/>
      <c r="G19" s="3"/>
      <c r="H19" s="3"/>
      <c r="I19" s="3"/>
      <c r="J19" s="3"/>
      <c r="K19" s="2"/>
    </row>
    <row r="20" spans="1:11" ht="27" customHeight="1">
      <c r="A20" s="2"/>
      <c r="B20" s="113" t="s">
        <v>28</v>
      </c>
      <c r="C20" s="113"/>
      <c r="D20" s="282" t="s">
        <v>29</v>
      </c>
      <c r="E20" s="282"/>
      <c r="F20" s="113"/>
      <c r="G20" s="283" t="s">
        <v>200</v>
      </c>
      <c r="H20" s="282"/>
      <c r="I20" s="113"/>
      <c r="J20" s="113" t="s">
        <v>30</v>
      </c>
      <c r="K20" s="2"/>
    </row>
    <row r="21" spans="1:11">
      <c r="A21" s="2"/>
      <c r="B21" s="121" t="s">
        <v>31</v>
      </c>
      <c r="C21" s="121"/>
      <c r="D21" s="122">
        <v>150</v>
      </c>
      <c r="E21" s="123" t="s">
        <v>32</v>
      </c>
      <c r="F21" s="17"/>
      <c r="G21" s="284">
        <f>D10*380/1000</f>
        <v>0</v>
      </c>
      <c r="H21" s="285" t="s">
        <v>4</v>
      </c>
      <c r="I21" s="124"/>
      <c r="J21" s="122">
        <f>IF(G21&lt;11,D21*G21,0)</f>
        <v>0</v>
      </c>
      <c r="K21" s="2"/>
    </row>
    <row r="22" spans="1:11">
      <c r="A22" s="2"/>
      <c r="B22" s="114" t="s">
        <v>33</v>
      </c>
      <c r="C22" s="114"/>
      <c r="D22" s="112">
        <v>1500</v>
      </c>
      <c r="E22" s="115" t="s">
        <v>34</v>
      </c>
      <c r="F22" s="115"/>
      <c r="G22" s="284"/>
      <c r="H22" s="285"/>
      <c r="I22" s="104"/>
      <c r="J22" s="112">
        <f>IF(G21&gt;11,D22,0)</f>
        <v>0</v>
      </c>
      <c r="K22" s="2"/>
    </row>
    <row r="23" spans="1:11" ht="12.75" customHeight="1">
      <c r="A23" s="2"/>
      <c r="B23" s="3"/>
      <c r="C23" s="3"/>
      <c r="D23" s="3"/>
      <c r="E23" s="3"/>
      <c r="F23" s="3"/>
      <c r="G23" s="3"/>
      <c r="H23" s="3"/>
      <c r="I23" s="3"/>
      <c r="J23" s="3"/>
      <c r="K23" s="2"/>
    </row>
    <row r="24" spans="1:11">
      <c r="A24" s="2"/>
      <c r="B24" s="279" t="s">
        <v>36</v>
      </c>
      <c r="C24" s="279"/>
      <c r="D24" s="279"/>
      <c r="E24" s="279"/>
      <c r="F24" s="279"/>
      <c r="G24" s="279"/>
      <c r="H24" s="279"/>
      <c r="I24" s="118"/>
      <c r="J24" s="128">
        <f>J16-(J21+J22)</f>
        <v>0</v>
      </c>
      <c r="K24" s="2"/>
    </row>
    <row r="25" spans="1:11">
      <c r="A25" s="2"/>
      <c r="B25" s="2"/>
      <c r="C25" s="2"/>
      <c r="D25" s="2"/>
      <c r="E25" s="2"/>
      <c r="F25" s="2"/>
      <c r="G25" s="2"/>
      <c r="H25" s="2"/>
      <c r="I25" s="2"/>
      <c r="J25" s="2"/>
      <c r="K25" s="2"/>
    </row>
  </sheetData>
  <mergeCells count="12">
    <mergeCell ref="B24:H24"/>
    <mergeCell ref="B16:H16"/>
    <mergeCell ref="F10:G10"/>
    <mergeCell ref="B2:J2"/>
    <mergeCell ref="D20:E20"/>
    <mergeCell ref="G20:H20"/>
    <mergeCell ref="G21:G22"/>
    <mergeCell ref="H21:H22"/>
    <mergeCell ref="B3:J3"/>
    <mergeCell ref="B18:J18"/>
    <mergeCell ref="D9:E9"/>
    <mergeCell ref="B4:J4"/>
  </mergeCells>
  <pageMargins left="0.7" right="0.7"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A8E52-EC9B-4F00-B1E8-6E7281F4CFFC}">
  <dimension ref="A1:K26"/>
  <sheetViews>
    <sheetView zoomScaleNormal="100" workbookViewId="0">
      <selection activeCell="G12" sqref="G12"/>
    </sheetView>
  </sheetViews>
  <sheetFormatPr baseColWidth="10" defaultColWidth="8.83203125" defaultRowHeight="15"/>
  <cols>
    <col min="1" max="1" width="5.83203125" customWidth="1"/>
    <col min="2" max="2" width="15.33203125" customWidth="1"/>
    <col min="3" max="3" width="15.5" customWidth="1"/>
    <col min="4" max="4" width="13.1640625" customWidth="1"/>
    <col min="5" max="5" width="16.83203125" customWidth="1"/>
    <col min="6" max="6" width="16.1640625" customWidth="1"/>
    <col min="7" max="7" width="8.6640625" customWidth="1"/>
    <col min="8" max="8" width="24" customWidth="1"/>
    <col min="9" max="9" width="10.5" customWidth="1"/>
    <col min="10" max="10" width="18.1640625" customWidth="1"/>
    <col min="11" max="11" width="7.1640625" customWidth="1"/>
  </cols>
  <sheetData>
    <row r="1" spans="1:11">
      <c r="A1" s="2"/>
      <c r="B1" s="2"/>
      <c r="C1" s="2"/>
      <c r="D1" s="2"/>
      <c r="E1" s="2"/>
      <c r="F1" s="2"/>
      <c r="G1" s="2"/>
      <c r="H1" s="2"/>
      <c r="I1" s="2"/>
      <c r="J1" s="2"/>
      <c r="K1" s="2"/>
    </row>
    <row r="2" spans="1:11" ht="16">
      <c r="A2" s="2"/>
      <c r="B2" s="258" t="s">
        <v>154</v>
      </c>
      <c r="C2" s="258"/>
      <c r="D2" s="258"/>
      <c r="E2" s="258"/>
      <c r="F2" s="258"/>
      <c r="G2" s="258"/>
      <c r="H2" s="258"/>
      <c r="I2" s="258"/>
      <c r="J2" s="258"/>
      <c r="K2" s="2"/>
    </row>
    <row r="3" spans="1:11" ht="53.75" customHeight="1">
      <c r="A3" s="2"/>
      <c r="B3" s="200" t="s">
        <v>155</v>
      </c>
      <c r="C3" s="200"/>
      <c r="D3" s="200"/>
      <c r="E3" s="200"/>
      <c r="F3" s="200"/>
      <c r="G3" s="200"/>
      <c r="H3" s="200"/>
      <c r="I3" s="200"/>
      <c r="J3" s="200"/>
      <c r="K3" s="2"/>
    </row>
    <row r="4" spans="1:11" ht="8.75" customHeight="1">
      <c r="A4" s="2"/>
      <c r="B4" s="3"/>
      <c r="C4" s="3"/>
      <c r="D4" s="3"/>
      <c r="E4" s="3"/>
      <c r="F4" s="3"/>
      <c r="G4" s="3"/>
      <c r="H4" s="3"/>
      <c r="I4" s="3"/>
      <c r="J4" s="3"/>
      <c r="K4" s="2"/>
    </row>
    <row r="5" spans="1:11">
      <c r="A5" s="2"/>
      <c r="B5" s="66" t="s">
        <v>37</v>
      </c>
      <c r="C5" s="64" t="s">
        <v>145</v>
      </c>
      <c r="D5" s="42"/>
      <c r="E5" s="120" t="s">
        <v>150</v>
      </c>
      <c r="F5" s="120"/>
      <c r="G5" s="120"/>
      <c r="H5" s="3"/>
      <c r="I5" s="3"/>
      <c r="J5" s="3"/>
      <c r="K5" s="2"/>
    </row>
    <row r="6" spans="1:11">
      <c r="A6" s="2"/>
      <c r="B6" s="3"/>
      <c r="C6" s="64" t="s">
        <v>157</v>
      </c>
      <c r="D6" s="153"/>
      <c r="E6" s="120" t="s">
        <v>146</v>
      </c>
      <c r="F6" s="120"/>
      <c r="G6" s="120"/>
      <c r="H6" s="3"/>
      <c r="I6" s="3"/>
      <c r="J6" s="3"/>
      <c r="K6" s="2"/>
    </row>
    <row r="7" spans="1:11" ht="16.5" customHeight="1">
      <c r="A7" s="2"/>
      <c r="B7" s="3"/>
      <c r="C7" s="3"/>
      <c r="D7" s="3"/>
      <c r="E7" s="3"/>
      <c r="F7" s="3"/>
      <c r="G7" s="3"/>
      <c r="H7" s="3"/>
      <c r="I7" s="3"/>
      <c r="J7" s="3"/>
      <c r="K7" s="2"/>
    </row>
    <row r="8" spans="1:11" ht="14.5" customHeight="1">
      <c r="A8" s="2"/>
      <c r="B8" s="139" t="s">
        <v>50</v>
      </c>
      <c r="C8" s="140"/>
      <c r="D8" s="140"/>
      <c r="E8" s="140"/>
      <c r="F8" s="140"/>
      <c r="G8" s="140"/>
      <c r="H8" s="140"/>
      <c r="I8" s="140"/>
      <c r="J8" s="140"/>
      <c r="K8" s="2"/>
    </row>
    <row r="9" spans="1:11" ht="28">
      <c r="A9" s="2"/>
      <c r="B9" s="282" t="s">
        <v>42</v>
      </c>
      <c r="C9" s="282"/>
      <c r="D9" s="282"/>
      <c r="E9" s="282"/>
      <c r="F9" s="282"/>
      <c r="G9" s="113"/>
      <c r="H9" s="132" t="s">
        <v>43</v>
      </c>
      <c r="I9" s="132"/>
      <c r="J9" s="133" t="s">
        <v>41</v>
      </c>
      <c r="K9" s="2"/>
    </row>
    <row r="10" spans="1:11" ht="26.25" customHeight="1">
      <c r="A10" s="2"/>
      <c r="B10" s="104" t="s">
        <v>38</v>
      </c>
      <c r="C10" s="192">
        <f>'1) Strombedarf - Anlagengröße'!B10+'1) Strombedarf - Anlagengröße'!H14+'1) Strombedarf - Anlagengröße'!H20</f>
        <v>0</v>
      </c>
      <c r="D10" s="104" t="s">
        <v>40</v>
      </c>
      <c r="E10" s="293" t="s">
        <v>196</v>
      </c>
      <c r="F10" s="293"/>
      <c r="G10" s="294"/>
      <c r="H10" s="295">
        <v>0.3</v>
      </c>
      <c r="I10" s="141"/>
      <c r="J10" s="145">
        <f>C10*H10</f>
        <v>0</v>
      </c>
      <c r="K10" s="152"/>
    </row>
    <row r="11" spans="1:11" ht="7.25" customHeight="1">
      <c r="A11" s="2"/>
      <c r="B11" s="108"/>
      <c r="C11" s="120"/>
      <c r="D11" s="120"/>
      <c r="E11" s="120"/>
      <c r="F11" s="120"/>
      <c r="G11" s="120"/>
      <c r="H11" s="295"/>
      <c r="I11" s="143"/>
      <c r="J11" s="120"/>
      <c r="K11" s="2"/>
    </row>
    <row r="12" spans="1:11" ht="45" customHeight="1">
      <c r="A12" s="2"/>
      <c r="B12" s="104" t="s">
        <v>39</v>
      </c>
      <c r="C12" s="134">
        <f>C10*(1-G12)</f>
        <v>0</v>
      </c>
      <c r="D12" s="104" t="s">
        <v>40</v>
      </c>
      <c r="E12" s="298" t="s">
        <v>166</v>
      </c>
      <c r="F12" s="299"/>
      <c r="G12" s="157">
        <v>0.35</v>
      </c>
      <c r="H12" s="296"/>
      <c r="I12" s="141"/>
      <c r="J12" s="145">
        <f>C12*H10</f>
        <v>0</v>
      </c>
      <c r="K12" s="2"/>
    </row>
    <row r="13" spans="1:11">
      <c r="A13" s="2"/>
      <c r="B13" s="3"/>
      <c r="C13" s="3"/>
      <c r="D13" s="3"/>
      <c r="E13" s="3"/>
      <c r="F13" s="3"/>
      <c r="G13" s="3"/>
      <c r="H13" s="3"/>
      <c r="I13" s="3"/>
      <c r="J13" s="3"/>
      <c r="K13" s="2"/>
    </row>
    <row r="14" spans="1:11">
      <c r="A14" s="2"/>
      <c r="B14" s="279" t="s">
        <v>73</v>
      </c>
      <c r="C14" s="279"/>
      <c r="D14" s="279"/>
      <c r="E14" s="279"/>
      <c r="F14" s="279"/>
      <c r="G14" s="279"/>
      <c r="H14" s="279"/>
      <c r="I14" s="101"/>
      <c r="J14" s="129">
        <f>J10-J12</f>
        <v>0</v>
      </c>
      <c r="K14" s="2"/>
    </row>
    <row r="15" spans="1:11">
      <c r="A15" s="2"/>
      <c r="B15" s="297" t="s">
        <v>167</v>
      </c>
      <c r="C15" s="297"/>
      <c r="D15" s="297"/>
      <c r="E15" s="297"/>
      <c r="F15" s="297"/>
      <c r="G15" s="297"/>
      <c r="H15" s="297"/>
      <c r="I15" s="142"/>
      <c r="J15" s="135">
        <v>0.02</v>
      </c>
      <c r="K15" s="2"/>
    </row>
    <row r="16" spans="1:11">
      <c r="A16" s="2"/>
      <c r="B16" s="3"/>
      <c r="C16" s="3"/>
      <c r="D16" s="3"/>
      <c r="E16" s="3"/>
      <c r="F16" s="3"/>
      <c r="G16" s="3"/>
      <c r="H16" s="3"/>
      <c r="I16" s="3"/>
      <c r="J16" s="3"/>
      <c r="K16" s="2"/>
    </row>
    <row r="17" spans="1:11" ht="14.5" customHeight="1">
      <c r="A17" s="2"/>
      <c r="B17" s="139" t="s">
        <v>151</v>
      </c>
      <c r="C17" s="144"/>
      <c r="D17" s="144"/>
      <c r="E17" s="144"/>
      <c r="F17" s="144"/>
      <c r="G17" s="144"/>
      <c r="H17" s="144"/>
      <c r="I17" s="144"/>
      <c r="J17" s="144"/>
      <c r="K17" s="2"/>
    </row>
    <row r="18" spans="1:11" ht="26" customHeight="1">
      <c r="A18" s="2"/>
      <c r="B18" s="283" t="s">
        <v>44</v>
      </c>
      <c r="C18" s="282" t="s">
        <v>162</v>
      </c>
      <c r="D18" s="282"/>
      <c r="E18" s="307" t="s">
        <v>152</v>
      </c>
      <c r="F18" s="283" t="s">
        <v>165</v>
      </c>
      <c r="G18" s="283"/>
      <c r="H18" s="283" t="s">
        <v>153</v>
      </c>
      <c r="I18" s="132"/>
      <c r="J18" s="283" t="s">
        <v>47</v>
      </c>
      <c r="K18" s="2"/>
    </row>
    <row r="19" spans="1:11">
      <c r="A19" s="2"/>
      <c r="B19" s="283"/>
      <c r="C19" s="300" t="s">
        <v>163</v>
      </c>
      <c r="D19" s="300"/>
      <c r="E19" s="307"/>
      <c r="F19" s="283"/>
      <c r="G19" s="283"/>
      <c r="H19" s="283"/>
      <c r="I19" s="132"/>
      <c r="J19" s="283"/>
      <c r="K19" s="2"/>
    </row>
    <row r="20" spans="1:11">
      <c r="A20" s="2"/>
      <c r="B20" s="137" t="s">
        <v>161</v>
      </c>
      <c r="C20" s="301">
        <v>6.53</v>
      </c>
      <c r="D20" s="302"/>
      <c r="E20" s="154">
        <f>'2) Dachfläche - Ertrag'!L17*1000</f>
        <v>0</v>
      </c>
      <c r="F20" s="303">
        <f>C12</f>
        <v>0</v>
      </c>
      <c r="G20" s="303"/>
      <c r="H20" s="155">
        <f>E20-F20</f>
        <v>0</v>
      </c>
      <c r="I20" s="18"/>
      <c r="J20" s="306">
        <f>H20*C20/100</f>
        <v>0</v>
      </c>
      <c r="K20" s="2"/>
    </row>
    <row r="21" spans="1:11">
      <c r="A21" s="2"/>
      <c r="B21" s="138">
        <v>2022</v>
      </c>
      <c r="C21" s="253" t="s">
        <v>164</v>
      </c>
      <c r="D21" s="254"/>
      <c r="E21" s="304" t="s">
        <v>46</v>
      </c>
      <c r="F21" s="305"/>
      <c r="G21" s="305"/>
      <c r="H21" s="223"/>
      <c r="I21" s="127"/>
      <c r="J21" s="306"/>
      <c r="K21" s="2"/>
    </row>
    <row r="22" spans="1:11" ht="7.25" customHeight="1">
      <c r="A22" s="2"/>
      <c r="B22" s="146"/>
      <c r="C22" s="147"/>
      <c r="D22" s="147"/>
      <c r="E22" s="148"/>
      <c r="F22" s="148"/>
      <c r="G22" s="148"/>
      <c r="H22" s="148"/>
      <c r="I22" s="148"/>
      <c r="J22" s="149"/>
      <c r="K22" s="2"/>
    </row>
    <row r="23" spans="1:11" ht="29" customHeight="1">
      <c r="A23" s="2"/>
      <c r="B23" s="116" t="s">
        <v>173</v>
      </c>
      <c r="C23" s="308">
        <v>7</v>
      </c>
      <c r="D23" s="309"/>
      <c r="E23" s="290" t="s">
        <v>199</v>
      </c>
      <c r="F23" s="291"/>
      <c r="G23" s="291"/>
      <c r="H23" s="291"/>
      <c r="I23" s="292"/>
      <c r="J23" s="130">
        <f>H20*C23/100</f>
        <v>0</v>
      </c>
      <c r="K23" s="2"/>
    </row>
    <row r="24" spans="1:11">
      <c r="A24" s="2"/>
      <c r="B24" s="146"/>
      <c r="C24" s="147"/>
      <c r="D24" s="147"/>
      <c r="E24" s="148"/>
      <c r="F24" s="148"/>
      <c r="G24" s="148"/>
      <c r="H24" s="148"/>
      <c r="I24" s="148"/>
      <c r="J24" s="149"/>
      <c r="K24" s="2"/>
    </row>
    <row r="25" spans="1:11">
      <c r="A25" s="2"/>
      <c r="B25" s="279" t="s">
        <v>156</v>
      </c>
      <c r="C25" s="279"/>
      <c r="D25" s="279"/>
      <c r="E25" s="279"/>
      <c r="F25" s="279"/>
      <c r="G25" s="279"/>
      <c r="H25" s="279"/>
      <c r="I25" s="150"/>
      <c r="J25" s="151">
        <f>J14+J20</f>
        <v>0</v>
      </c>
      <c r="K25" s="2"/>
    </row>
    <row r="26" spans="1:11">
      <c r="A26" s="2"/>
      <c r="B26" s="28"/>
      <c r="C26" s="28"/>
      <c r="D26" s="28"/>
      <c r="E26" s="28"/>
      <c r="F26" s="28"/>
      <c r="G26" s="28"/>
      <c r="H26" s="28"/>
      <c r="I26" s="28"/>
      <c r="J26" s="28"/>
      <c r="K26" s="2"/>
    </row>
  </sheetData>
  <mergeCells count="23">
    <mergeCell ref="B2:J2"/>
    <mergeCell ref="B3:J3"/>
    <mergeCell ref="E12:F12"/>
    <mergeCell ref="B25:H25"/>
    <mergeCell ref="C19:D19"/>
    <mergeCell ref="C20:D20"/>
    <mergeCell ref="F18:G19"/>
    <mergeCell ref="F20:G20"/>
    <mergeCell ref="E21:H21"/>
    <mergeCell ref="J18:J19"/>
    <mergeCell ref="J20:J21"/>
    <mergeCell ref="C21:D21"/>
    <mergeCell ref="C18:D18"/>
    <mergeCell ref="E18:E19"/>
    <mergeCell ref="B18:B19"/>
    <mergeCell ref="C23:D23"/>
    <mergeCell ref="E23:I23"/>
    <mergeCell ref="E10:G10"/>
    <mergeCell ref="H10:H12"/>
    <mergeCell ref="B9:F9"/>
    <mergeCell ref="B14:H14"/>
    <mergeCell ref="H18:H19"/>
    <mergeCell ref="B15:H15"/>
  </mergeCell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7193-505B-4AAF-86C6-F46AC4FC9820}">
  <dimension ref="A1:L34"/>
  <sheetViews>
    <sheetView zoomScale="85" zoomScaleNormal="85" workbookViewId="0">
      <selection activeCell="F12" sqref="F12"/>
    </sheetView>
  </sheetViews>
  <sheetFormatPr baseColWidth="10" defaultColWidth="8.83203125" defaultRowHeight="15"/>
  <cols>
    <col min="2" max="2" width="14" customWidth="1"/>
    <col min="3" max="3" width="15.33203125" customWidth="1"/>
    <col min="4" max="4" width="12.5" customWidth="1"/>
    <col min="5" max="5" width="17.33203125" customWidth="1"/>
    <col min="6" max="6" width="15.33203125" customWidth="1"/>
    <col min="7" max="7" width="11" customWidth="1"/>
    <col min="8" max="8" width="10.33203125" customWidth="1"/>
    <col min="9" max="10" width="17" customWidth="1"/>
    <col min="11" max="11" width="11.6640625" customWidth="1"/>
  </cols>
  <sheetData>
    <row r="1" spans="1:12">
      <c r="A1" s="2"/>
      <c r="B1" s="2"/>
      <c r="C1" s="2"/>
      <c r="D1" s="2"/>
      <c r="E1" s="2"/>
      <c r="F1" s="2"/>
      <c r="G1" s="2"/>
      <c r="H1" s="2"/>
      <c r="I1" s="2"/>
      <c r="J1" s="2"/>
      <c r="K1" s="2"/>
      <c r="L1" s="2"/>
    </row>
    <row r="2" spans="1:12" ht="16">
      <c r="A2" s="2"/>
      <c r="B2" s="258" t="s">
        <v>168</v>
      </c>
      <c r="C2" s="258"/>
      <c r="D2" s="258"/>
      <c r="E2" s="258"/>
      <c r="F2" s="258"/>
      <c r="G2" s="258"/>
      <c r="H2" s="258"/>
      <c r="I2" s="258"/>
      <c r="J2" s="258"/>
      <c r="K2" s="258"/>
      <c r="L2" s="2"/>
    </row>
    <row r="3" spans="1:12" ht="69.75" customHeight="1">
      <c r="A3" s="2"/>
      <c r="B3" s="317" t="s">
        <v>169</v>
      </c>
      <c r="C3" s="317"/>
      <c r="D3" s="317"/>
      <c r="E3" s="317"/>
      <c r="F3" s="317"/>
      <c r="G3" s="317"/>
      <c r="H3" s="317"/>
      <c r="I3" s="317"/>
      <c r="J3" s="317"/>
      <c r="K3" s="317"/>
      <c r="L3" s="2"/>
    </row>
    <row r="4" spans="1:12">
      <c r="A4" s="2"/>
      <c r="B4" s="3"/>
      <c r="C4" s="3"/>
      <c r="D4" s="3"/>
      <c r="E4" s="3"/>
      <c r="F4" s="3"/>
      <c r="G4" s="3"/>
      <c r="H4" s="3"/>
      <c r="I4" s="3"/>
      <c r="J4" s="3"/>
      <c r="K4" s="3"/>
      <c r="L4" s="2"/>
    </row>
    <row r="5" spans="1:12">
      <c r="A5" s="2"/>
      <c r="B5" s="3" t="s">
        <v>37</v>
      </c>
      <c r="C5" s="64" t="s">
        <v>145</v>
      </c>
      <c r="D5" s="42"/>
      <c r="E5" s="3" t="s">
        <v>150</v>
      </c>
      <c r="F5" s="3"/>
      <c r="G5" s="3"/>
      <c r="H5" s="3"/>
      <c r="I5" s="3"/>
      <c r="J5" s="3"/>
      <c r="K5" s="3"/>
      <c r="L5" s="2"/>
    </row>
    <row r="6" spans="1:12">
      <c r="A6" s="2"/>
      <c r="B6" s="3"/>
      <c r="C6" s="64" t="s">
        <v>157</v>
      </c>
      <c r="D6" s="140"/>
      <c r="E6" s="120" t="s">
        <v>130</v>
      </c>
      <c r="F6" s="3"/>
      <c r="G6" s="3"/>
      <c r="H6" s="3"/>
      <c r="I6" s="3"/>
      <c r="J6" s="3"/>
      <c r="K6" s="3"/>
      <c r="L6" s="2"/>
    </row>
    <row r="7" spans="1:12">
      <c r="A7" s="2"/>
      <c r="B7" s="3"/>
      <c r="C7" s="3"/>
      <c r="D7" s="3"/>
      <c r="E7" s="3"/>
      <c r="F7" s="3"/>
      <c r="G7" s="3"/>
      <c r="H7" s="3"/>
      <c r="I7" s="3"/>
      <c r="J7" s="3"/>
      <c r="K7" s="3"/>
      <c r="L7" s="2"/>
    </row>
    <row r="8" spans="1:12">
      <c r="A8" s="2"/>
      <c r="B8" s="316" t="s">
        <v>61</v>
      </c>
      <c r="C8" s="316"/>
      <c r="D8" s="316"/>
      <c r="E8" s="316"/>
      <c r="F8" s="316"/>
      <c r="G8" s="316"/>
      <c r="H8" s="316"/>
      <c r="I8" s="316"/>
      <c r="J8" s="316"/>
      <c r="K8" s="316"/>
      <c r="L8" s="2"/>
    </row>
    <row r="9" spans="1:12" ht="27.5" customHeight="1">
      <c r="A9" s="2"/>
      <c r="B9" s="307" t="s">
        <v>51</v>
      </c>
      <c r="C9" s="307"/>
      <c r="D9" s="136"/>
      <c r="E9" s="132" t="s">
        <v>53</v>
      </c>
      <c r="F9" s="132" t="s">
        <v>55</v>
      </c>
      <c r="G9" s="132" t="s">
        <v>56</v>
      </c>
      <c r="H9" s="132" t="s">
        <v>49</v>
      </c>
      <c r="I9" s="283" t="s">
        <v>59</v>
      </c>
      <c r="J9" s="283"/>
      <c r="K9" s="283"/>
      <c r="L9" s="2"/>
    </row>
    <row r="10" spans="1:12">
      <c r="A10" s="2"/>
      <c r="B10" s="312" t="s">
        <v>52</v>
      </c>
      <c r="C10" s="312"/>
      <c r="D10" s="115"/>
      <c r="E10" s="115" t="s">
        <v>54</v>
      </c>
      <c r="F10" s="114"/>
      <c r="G10" s="115" t="s">
        <v>57</v>
      </c>
      <c r="H10" s="115" t="s">
        <v>58</v>
      </c>
      <c r="I10" s="312" t="s">
        <v>60</v>
      </c>
      <c r="J10" s="312"/>
      <c r="K10" s="312"/>
      <c r="L10" s="2"/>
    </row>
    <row r="11" spans="1:12">
      <c r="A11" s="2"/>
      <c r="B11" s="313">
        <f>'3) Kosten &amp; Förderung'!J24</f>
        <v>0</v>
      </c>
      <c r="C11" s="313"/>
      <c r="D11" s="112"/>
      <c r="E11" s="158">
        <v>0.5</v>
      </c>
      <c r="F11" s="112">
        <f>B11-(B11*E11)</f>
        <v>0</v>
      </c>
      <c r="G11" s="159">
        <v>12</v>
      </c>
      <c r="H11" s="158">
        <v>1.4999999999999999E-2</v>
      </c>
      <c r="I11" s="324">
        <f>-PMT(H11,G11,F11)</f>
        <v>0</v>
      </c>
      <c r="J11" s="324"/>
      <c r="K11" s="324"/>
      <c r="L11" s="2"/>
    </row>
    <row r="12" spans="1:12">
      <c r="A12" s="2"/>
      <c r="B12" s="3"/>
      <c r="C12" s="3"/>
      <c r="D12" s="3"/>
      <c r="E12" s="3"/>
      <c r="F12" s="3"/>
      <c r="G12" s="3"/>
      <c r="H12" s="3"/>
      <c r="I12" s="3"/>
      <c r="J12" s="3"/>
      <c r="K12" s="3"/>
      <c r="L12" s="2"/>
    </row>
    <row r="13" spans="1:12">
      <c r="A13" s="2"/>
      <c r="B13" s="3"/>
      <c r="C13" s="3"/>
      <c r="D13" s="3"/>
      <c r="E13" s="3"/>
      <c r="F13" s="3"/>
      <c r="G13" s="3"/>
      <c r="H13" s="3"/>
      <c r="I13" s="3"/>
      <c r="J13" s="3"/>
      <c r="K13" s="3"/>
      <c r="L13" s="2"/>
    </row>
    <row r="14" spans="1:12">
      <c r="A14" s="2"/>
      <c r="B14" s="316" t="s">
        <v>62</v>
      </c>
      <c r="C14" s="316"/>
      <c r="D14" s="316"/>
      <c r="E14" s="316"/>
      <c r="F14" s="316"/>
      <c r="G14" s="316"/>
      <c r="H14" s="316"/>
      <c r="I14" s="160"/>
      <c r="J14" s="160">
        <v>25</v>
      </c>
      <c r="K14" s="160" t="s">
        <v>63</v>
      </c>
      <c r="L14" s="2"/>
    </row>
    <row r="15" spans="1:12">
      <c r="A15" s="2"/>
      <c r="B15" s="300" t="s">
        <v>64</v>
      </c>
      <c r="C15" s="300"/>
      <c r="D15" s="101"/>
      <c r="E15" s="318" t="s">
        <v>67</v>
      </c>
      <c r="F15" s="319"/>
      <c r="G15" s="318" t="s">
        <v>72</v>
      </c>
      <c r="H15" s="252"/>
      <c r="I15" s="319"/>
      <c r="J15" s="54"/>
      <c r="K15" s="101" t="s">
        <v>77</v>
      </c>
      <c r="L15" s="2"/>
    </row>
    <row r="16" spans="1:12">
      <c r="A16" s="2"/>
      <c r="B16" s="101" t="s">
        <v>65</v>
      </c>
      <c r="C16" s="101" t="s">
        <v>66</v>
      </c>
      <c r="D16" s="101"/>
      <c r="E16" s="161"/>
      <c r="F16" s="162"/>
      <c r="G16" s="161"/>
      <c r="H16" s="163"/>
      <c r="I16" s="162"/>
      <c r="J16" s="163"/>
      <c r="K16" s="164"/>
      <c r="L16" s="2"/>
    </row>
    <row r="17" spans="1:12">
      <c r="A17" s="2"/>
      <c r="B17" s="310" t="s">
        <v>78</v>
      </c>
      <c r="C17" s="310"/>
      <c r="D17" s="176"/>
      <c r="E17" s="165" t="s">
        <v>68</v>
      </c>
      <c r="F17" s="166">
        <f>I11</f>
        <v>0</v>
      </c>
      <c r="G17" s="320" t="s">
        <v>45</v>
      </c>
      <c r="H17" s="321"/>
      <c r="I17" s="166">
        <f>'4) Jährliche Erlöse'!J20</f>
        <v>0</v>
      </c>
      <c r="J17" s="174" t="s">
        <v>170</v>
      </c>
      <c r="K17" s="114"/>
      <c r="L17" s="2"/>
    </row>
    <row r="18" spans="1:12">
      <c r="A18" s="2"/>
      <c r="B18" s="305">
        <v>0</v>
      </c>
      <c r="C18" s="223">
        <f>G11</f>
        <v>12</v>
      </c>
      <c r="D18" s="131"/>
      <c r="E18" s="165" t="s">
        <v>69</v>
      </c>
      <c r="F18" s="166">
        <v>50</v>
      </c>
      <c r="G18" s="320" t="s">
        <v>71</v>
      </c>
      <c r="H18" s="321"/>
      <c r="I18" s="166">
        <f>'4) Jährliche Erlöse'!J14</f>
        <v>0</v>
      </c>
      <c r="J18" s="178" t="s">
        <v>171</v>
      </c>
      <c r="K18" s="114"/>
      <c r="L18" s="2"/>
    </row>
    <row r="19" spans="1:12">
      <c r="A19" s="2"/>
      <c r="B19" s="315"/>
      <c r="C19" s="314"/>
      <c r="D19" s="177"/>
      <c r="E19" s="167" t="s">
        <v>70</v>
      </c>
      <c r="F19" s="168">
        <v>50</v>
      </c>
      <c r="G19" s="169"/>
      <c r="H19" s="170"/>
      <c r="I19" s="171"/>
      <c r="J19" s="172"/>
      <c r="K19" s="114"/>
      <c r="L19" s="2"/>
    </row>
    <row r="20" spans="1:12">
      <c r="A20" s="2"/>
      <c r="B20" s="299" t="s">
        <v>74</v>
      </c>
      <c r="C20" s="299"/>
      <c r="D20" s="156"/>
      <c r="E20" s="165"/>
      <c r="F20" s="166">
        <f>SUM(F17:F19)</f>
        <v>100</v>
      </c>
      <c r="G20" s="322"/>
      <c r="H20" s="323"/>
      <c r="I20" s="166">
        <f>SUM(I17:I19)</f>
        <v>0</v>
      </c>
      <c r="J20" s="178"/>
      <c r="K20" s="114"/>
      <c r="L20" s="2"/>
    </row>
    <row r="21" spans="1:12">
      <c r="A21" s="2"/>
      <c r="B21" s="299" t="s">
        <v>75</v>
      </c>
      <c r="C21" s="299"/>
      <c r="D21" s="156"/>
      <c r="E21" s="165"/>
      <c r="F21" s="166">
        <f>F20*C18</f>
        <v>1200</v>
      </c>
      <c r="G21" s="165"/>
      <c r="H21" s="172"/>
      <c r="I21" s="166">
        <f>I20*C18</f>
        <v>0</v>
      </c>
      <c r="J21" s="178"/>
      <c r="K21" s="173">
        <f>I21-F21</f>
        <v>-1200</v>
      </c>
      <c r="L21" s="2"/>
    </row>
    <row r="22" spans="1:12">
      <c r="A22" s="2"/>
      <c r="B22" s="3"/>
      <c r="C22" s="3"/>
      <c r="D22" s="3"/>
      <c r="E22" s="3"/>
      <c r="F22" s="3"/>
      <c r="G22" s="3"/>
      <c r="H22" s="3"/>
      <c r="I22" s="3"/>
      <c r="J22" s="3"/>
      <c r="K22" s="3"/>
      <c r="L22" s="2"/>
    </row>
    <row r="23" spans="1:12">
      <c r="A23" s="2"/>
      <c r="B23" s="310" t="s">
        <v>76</v>
      </c>
      <c r="C23" s="310"/>
      <c r="D23" s="176"/>
      <c r="E23" s="165" t="s">
        <v>68</v>
      </c>
      <c r="F23" s="166">
        <f>I16</f>
        <v>0</v>
      </c>
      <c r="G23" s="299" t="s">
        <v>45</v>
      </c>
      <c r="H23" s="299"/>
      <c r="I23" s="166">
        <f>'4) Jährliche Erlöse'!J20</f>
        <v>0</v>
      </c>
      <c r="J23" s="174" t="s">
        <v>170</v>
      </c>
      <c r="K23" s="114"/>
      <c r="L23" s="2"/>
    </row>
    <row r="24" spans="1:12">
      <c r="A24" s="2"/>
      <c r="B24" s="305">
        <f>C18+1</f>
        <v>13</v>
      </c>
      <c r="C24" s="305">
        <v>20</v>
      </c>
      <c r="D24" s="131"/>
      <c r="E24" s="165" t="s">
        <v>69</v>
      </c>
      <c r="F24" s="166">
        <v>50</v>
      </c>
      <c r="G24" s="299" t="s">
        <v>71</v>
      </c>
      <c r="H24" s="299"/>
      <c r="I24" s="166">
        <f>'4) Jährliche Erlöse'!J14</f>
        <v>0</v>
      </c>
      <c r="J24" s="178" t="s">
        <v>171</v>
      </c>
      <c r="K24" s="114"/>
      <c r="L24" s="2"/>
    </row>
    <row r="25" spans="1:12">
      <c r="A25" s="2"/>
      <c r="B25" s="315"/>
      <c r="C25" s="315"/>
      <c r="D25" s="177"/>
      <c r="E25" s="167" t="s">
        <v>70</v>
      </c>
      <c r="F25" s="168">
        <v>50</v>
      </c>
      <c r="G25" s="169"/>
      <c r="H25" s="175"/>
      <c r="I25" s="171"/>
      <c r="J25" s="172"/>
      <c r="K25" s="114"/>
      <c r="L25" s="2"/>
    </row>
    <row r="26" spans="1:12">
      <c r="A26" s="2"/>
      <c r="B26" s="299" t="s">
        <v>74</v>
      </c>
      <c r="C26" s="299"/>
      <c r="D26" s="156"/>
      <c r="E26" s="165"/>
      <c r="F26" s="166">
        <f>SUM(F23:F25)</f>
        <v>100</v>
      </c>
      <c r="G26" s="323"/>
      <c r="H26" s="323"/>
      <c r="I26" s="166">
        <f>SUM(I23:I25)</f>
        <v>0</v>
      </c>
      <c r="J26" s="174"/>
      <c r="K26" s="114"/>
      <c r="L26" s="2"/>
    </row>
    <row r="27" spans="1:12">
      <c r="A27" s="2"/>
      <c r="B27" s="299" t="s">
        <v>75</v>
      </c>
      <c r="C27" s="299"/>
      <c r="D27" s="156"/>
      <c r="E27" s="165"/>
      <c r="F27" s="166">
        <f>F21+F26*(C24-B24)</f>
        <v>1900</v>
      </c>
      <c r="G27" s="114"/>
      <c r="H27" s="114"/>
      <c r="I27" s="166">
        <f>I21+I26*(C24-B24+1)</f>
        <v>0</v>
      </c>
      <c r="J27" s="174"/>
      <c r="K27" s="173">
        <f>I27-F27</f>
        <v>-1900</v>
      </c>
      <c r="L27" s="2"/>
    </row>
    <row r="28" spans="1:12">
      <c r="A28" s="2"/>
      <c r="B28" s="3"/>
      <c r="C28" s="3"/>
      <c r="D28" s="3"/>
      <c r="E28" s="3"/>
      <c r="F28" s="3"/>
      <c r="G28" s="3"/>
      <c r="H28" s="3"/>
      <c r="I28" s="3"/>
      <c r="J28" s="3"/>
      <c r="K28" s="3"/>
      <c r="L28" s="2"/>
    </row>
    <row r="29" spans="1:12">
      <c r="A29" s="2"/>
      <c r="B29" s="310" t="s">
        <v>79</v>
      </c>
      <c r="C29" s="310"/>
      <c r="D29" s="310"/>
      <c r="E29" s="165" t="s">
        <v>68</v>
      </c>
      <c r="F29" s="166">
        <f>I22</f>
        <v>0</v>
      </c>
      <c r="G29" s="299" t="s">
        <v>45</v>
      </c>
      <c r="H29" s="299"/>
      <c r="I29" s="166">
        <f>'4) Jährliche Erlöse'!J23</f>
        <v>0</v>
      </c>
      <c r="J29" s="174" t="s">
        <v>172</v>
      </c>
      <c r="K29" s="114"/>
      <c r="L29" s="2"/>
    </row>
    <row r="30" spans="1:12">
      <c r="A30" s="2"/>
      <c r="B30" s="305">
        <v>21</v>
      </c>
      <c r="C30" s="305">
        <f>J14</f>
        <v>25</v>
      </c>
      <c r="D30" s="310"/>
      <c r="E30" s="165" t="s">
        <v>69</v>
      </c>
      <c r="F30" s="166">
        <v>50</v>
      </c>
      <c r="G30" s="299" t="s">
        <v>71</v>
      </c>
      <c r="H30" s="299"/>
      <c r="I30" s="166">
        <f>'4) Jährliche Erlöse'!J14</f>
        <v>0</v>
      </c>
      <c r="J30" s="178" t="s">
        <v>171</v>
      </c>
      <c r="K30" s="114"/>
      <c r="L30" s="2"/>
    </row>
    <row r="31" spans="1:12">
      <c r="A31" s="2"/>
      <c r="B31" s="315"/>
      <c r="C31" s="315"/>
      <c r="D31" s="311"/>
      <c r="E31" s="167" t="s">
        <v>70</v>
      </c>
      <c r="F31" s="168">
        <v>50</v>
      </c>
      <c r="G31" s="175"/>
      <c r="H31" s="175"/>
      <c r="I31" s="171"/>
      <c r="J31" s="172"/>
      <c r="K31" s="114"/>
      <c r="L31" s="2"/>
    </row>
    <row r="32" spans="1:12">
      <c r="A32" s="2"/>
      <c r="B32" s="299" t="s">
        <v>74</v>
      </c>
      <c r="C32" s="299"/>
      <c r="D32" s="156"/>
      <c r="E32" s="165"/>
      <c r="F32" s="166">
        <f>SUM(F29:F31)</f>
        <v>100</v>
      </c>
      <c r="G32" s="323"/>
      <c r="H32" s="323"/>
      <c r="I32" s="166">
        <f>SUM(I29:I31)</f>
        <v>0</v>
      </c>
      <c r="J32" s="174"/>
      <c r="K32" s="114"/>
      <c r="L32" s="2"/>
    </row>
    <row r="33" spans="1:12">
      <c r="A33" s="2"/>
      <c r="B33" s="299" t="s">
        <v>75</v>
      </c>
      <c r="C33" s="299"/>
      <c r="D33" s="156"/>
      <c r="E33" s="165"/>
      <c r="F33" s="166">
        <f>F27+F32*(C30-B30+1)</f>
        <v>2400</v>
      </c>
      <c r="G33" s="114"/>
      <c r="H33" s="114"/>
      <c r="I33" s="166">
        <f>I27+I32*(C30-B30+1)</f>
        <v>0</v>
      </c>
      <c r="J33" s="174"/>
      <c r="K33" s="173">
        <f>I33-F33</f>
        <v>-2400</v>
      </c>
      <c r="L33" s="2"/>
    </row>
    <row r="34" spans="1:12">
      <c r="A34" s="2"/>
      <c r="B34" s="2"/>
      <c r="C34" s="2"/>
      <c r="D34" s="2"/>
      <c r="E34" s="2"/>
      <c r="F34" s="2"/>
      <c r="G34" s="2"/>
      <c r="H34" s="2"/>
      <c r="I34" s="2"/>
      <c r="J34" s="2"/>
      <c r="K34" s="2"/>
      <c r="L34" s="2"/>
    </row>
  </sheetData>
  <mergeCells count="38">
    <mergeCell ref="B33:C33"/>
    <mergeCell ref="I9:K9"/>
    <mergeCell ref="I10:K10"/>
    <mergeCell ref="I11:K11"/>
    <mergeCell ref="B29:C29"/>
    <mergeCell ref="G29:H29"/>
    <mergeCell ref="B30:B31"/>
    <mergeCell ref="C30:C31"/>
    <mergeCell ref="G30:H30"/>
    <mergeCell ref="B32:C32"/>
    <mergeCell ref="G32:H32"/>
    <mergeCell ref="B26:C26"/>
    <mergeCell ref="G26:H26"/>
    <mergeCell ref="B27:C27"/>
    <mergeCell ref="G24:H24"/>
    <mergeCell ref="B2:K2"/>
    <mergeCell ref="B8:K8"/>
    <mergeCell ref="B14:H14"/>
    <mergeCell ref="B3:K3"/>
    <mergeCell ref="E15:F15"/>
    <mergeCell ref="G15:I15"/>
    <mergeCell ref="G17:H17"/>
    <mergeCell ref="B17:C17"/>
    <mergeCell ref="G20:H20"/>
    <mergeCell ref="B20:C20"/>
    <mergeCell ref="B21:C21"/>
    <mergeCell ref="G23:H23"/>
    <mergeCell ref="B18:B19"/>
    <mergeCell ref="G18:H18"/>
    <mergeCell ref="D29:D31"/>
    <mergeCell ref="B9:C9"/>
    <mergeCell ref="B10:C10"/>
    <mergeCell ref="B11:C11"/>
    <mergeCell ref="B15:C15"/>
    <mergeCell ref="C18:C19"/>
    <mergeCell ref="B23:C23"/>
    <mergeCell ref="B24:B25"/>
    <mergeCell ref="C24:C25"/>
  </mergeCells>
  <pageMargins left="0.7" right="0.7" top="0.75" bottom="0.75" header="0.3" footer="0.3"/>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0) Übersicht - Auswertung</vt:lpstr>
      <vt:lpstr>1) Strombedarf - Anlagengröße</vt:lpstr>
      <vt:lpstr>2) Dachfläche - Ertrag</vt:lpstr>
      <vt:lpstr>Tabelle "Ertragsabweichung"</vt:lpstr>
      <vt:lpstr>3) Kosten &amp; Förderung</vt:lpstr>
      <vt:lpstr>4) Jährliche Erlöse</vt:lpstr>
      <vt:lpstr>5) Finanzierung &amp; Bilanz</vt:lpstr>
      <vt:lpstr>'2) Dachfläche - Ertrag'!Druckbereich</vt:lpstr>
      <vt:lpstr>'3) Kosten &amp; Förderung'!Druckbereich</vt:lpstr>
      <vt:lpstr>'4) Jährliche Erlöse'!Druckbereich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Dröge Lutz</dc:creator>
  <cp:lastModifiedBy>Robert Hoffmann-Lohse</cp:lastModifiedBy>
  <dcterms:created xsi:type="dcterms:W3CDTF">2015-06-05T18:17:20Z</dcterms:created>
  <dcterms:modified xsi:type="dcterms:W3CDTF">2022-05-02T20:06:00Z</dcterms:modified>
</cp:coreProperties>
</file>